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3705" windowWidth="15420" windowHeight="3765" firstSheet="5" activeTab="5"/>
  </bookViews>
  <sheets>
    <sheet name="tercer trimestre" sheetId="1" state="hidden" r:id="rId1"/>
    <sheet name="cuarto trimestre" sheetId="2" state="hidden" r:id="rId2"/>
    <sheet name="PRIMER TRIMESTRE 2019" sheetId="4" state="hidden" r:id="rId3"/>
    <sheet name="SEGUNDO TRIMESTRE 2019" sheetId="5" state="hidden" r:id="rId4"/>
    <sheet name="TERCER TRIMESTRE 2019" sheetId="6" state="hidden" r:id="rId5"/>
    <sheet name="PRIMER TRIMESTRE 2020" sheetId="7" r:id="rId6"/>
  </sheets>
  <externalReferences>
    <externalReference r:id="rId7"/>
  </externalReferences>
  <definedNames>
    <definedName name="_xlnm._FilterDatabase" localSheetId="1" hidden="1">'cuarto trimestre'!$A$2:$L$2</definedName>
    <definedName name="_xlnm._FilterDatabase" localSheetId="2" hidden="1">'PRIMER TRIMESTRE 2019'!$A$2:$L$20</definedName>
    <definedName name="_xlnm._FilterDatabase" localSheetId="5" hidden="1">'PRIMER TRIMESTRE 2020'!$A$2:$L$15</definedName>
    <definedName name="_xlnm._FilterDatabase" localSheetId="3" hidden="1">'SEGUNDO TRIMESTRE 2019'!$A$2:$L$19</definedName>
    <definedName name="_xlnm._FilterDatabase" localSheetId="4" hidden="1">'TERCER TRIMESTRE 2019'!$A$2:$L$18</definedName>
    <definedName name="_xlnm.Print_Area" localSheetId="1">'cuarto trimestre'!$A$1:$L$25</definedName>
    <definedName name="_xlnm.Print_Area" localSheetId="2">'PRIMER TRIMESTRE 2019'!$A$1:$L$26</definedName>
    <definedName name="_xlnm.Print_Area" localSheetId="5">'PRIMER TRIMESTRE 2020'!$A$1:$L$15</definedName>
    <definedName name="_xlnm.Print_Area" localSheetId="3">'SEGUNDO TRIMESTRE 2019'!$A$1:$L$25</definedName>
    <definedName name="_xlnm.Print_Area" localSheetId="4">'TERCER TRIMESTRE 2019'!$A$1:$L$24</definedName>
  </definedNames>
  <calcPr calcId="125725"/>
</workbook>
</file>

<file path=xl/calcChain.xml><?xml version="1.0" encoding="utf-8"?>
<calcChain xmlns="http://schemas.openxmlformats.org/spreadsheetml/2006/main">
  <c r="G15" i="7"/>
  <c r="G13"/>
  <c r="G12"/>
  <c r="I15" l="1"/>
  <c r="G11"/>
  <c r="I11" s="1"/>
  <c r="G14"/>
  <c r="G10"/>
  <c r="I10" s="1"/>
  <c r="I14" l="1"/>
  <c r="I13"/>
  <c r="I12"/>
  <c r="G9"/>
  <c r="I9" s="1"/>
  <c r="G3" l="1"/>
  <c r="G8"/>
  <c r="I8" s="1"/>
  <c r="G7"/>
  <c r="I7" s="1"/>
  <c r="G6"/>
  <c r="I6" s="1"/>
  <c r="G5"/>
  <c r="I5" s="1"/>
  <c r="G4" l="1"/>
  <c r="I4" s="1"/>
  <c r="L11" i="5" l="1"/>
  <c r="L10"/>
  <c r="L3" l="1"/>
  <c r="G18" i="4"/>
  <c r="L4"/>
  <c r="L16"/>
  <c r="L10"/>
  <c r="L13"/>
  <c r="L6"/>
  <c r="L3"/>
  <c r="I18" l="1"/>
  <c r="L18" s="1"/>
  <c r="A5"/>
  <c r="B5"/>
  <c r="C5"/>
  <c r="D5"/>
  <c r="E5"/>
  <c r="F5"/>
  <c r="J5"/>
  <c r="K5"/>
  <c r="L5"/>
  <c r="A6"/>
  <c r="B6"/>
  <c r="C6"/>
  <c r="D6"/>
  <c r="E6"/>
  <c r="F6"/>
  <c r="J6"/>
  <c r="K6"/>
  <c r="A7"/>
  <c r="B7"/>
  <c r="C7"/>
  <c r="D7"/>
  <c r="E7"/>
  <c r="F7"/>
  <c r="J7"/>
  <c r="K7"/>
  <c r="A8"/>
  <c r="B8"/>
  <c r="C8"/>
  <c r="D8"/>
  <c r="E8"/>
  <c r="F8"/>
  <c r="J8"/>
  <c r="K8"/>
  <c r="L8"/>
  <c r="A9"/>
  <c r="B9"/>
  <c r="C9"/>
  <c r="D9"/>
  <c r="E9"/>
  <c r="F9"/>
  <c r="J9"/>
  <c r="K9"/>
  <c r="L9"/>
  <c r="A10"/>
  <c r="B10"/>
  <c r="C10"/>
  <c r="D10"/>
  <c r="E10"/>
  <c r="F10"/>
  <c r="J10"/>
  <c r="K10"/>
  <c r="A11"/>
  <c r="B11"/>
  <c r="C11"/>
  <c r="D11"/>
  <c r="E11"/>
  <c r="F11"/>
  <c r="G11"/>
  <c r="H11"/>
  <c r="I11"/>
  <c r="J11"/>
  <c r="K11"/>
  <c r="L11"/>
  <c r="A12"/>
  <c r="B12"/>
  <c r="C12"/>
  <c r="D12"/>
  <c r="E12"/>
  <c r="F12"/>
  <c r="J12"/>
  <c r="K12"/>
  <c r="L12"/>
  <c r="A13"/>
  <c r="B13"/>
  <c r="C13"/>
  <c r="D13"/>
  <c r="E13"/>
  <c r="F13"/>
  <c r="J13"/>
  <c r="K13"/>
  <c r="A14"/>
  <c r="B14"/>
  <c r="C14"/>
  <c r="D14"/>
  <c r="E14"/>
  <c r="F14"/>
  <c r="J14"/>
  <c r="K14"/>
  <c r="L14"/>
  <c r="A15"/>
  <c r="B15"/>
  <c r="C15"/>
  <c r="D15"/>
  <c r="E15"/>
  <c r="F15"/>
  <c r="J15"/>
  <c r="K15"/>
  <c r="L15"/>
  <c r="A16"/>
  <c r="B16"/>
  <c r="C16"/>
  <c r="D16"/>
  <c r="E16"/>
  <c r="F16"/>
  <c r="J16"/>
  <c r="K16"/>
  <c r="A17"/>
  <c r="B17"/>
  <c r="C17"/>
  <c r="D17"/>
  <c r="E17"/>
  <c r="F17"/>
  <c r="J17"/>
  <c r="K17"/>
  <c r="L17"/>
  <c r="A18"/>
  <c r="B18"/>
  <c r="C18"/>
  <c r="D18"/>
  <c r="E18"/>
  <c r="F18"/>
  <c r="J18"/>
  <c r="K18"/>
  <c r="A19"/>
  <c r="B19"/>
  <c r="C19"/>
  <c r="D19"/>
  <c r="E19"/>
  <c r="F19"/>
  <c r="J19"/>
  <c r="K19"/>
  <c r="L19"/>
  <c r="A20"/>
  <c r="B20"/>
  <c r="C20"/>
  <c r="D20"/>
  <c r="E20"/>
  <c r="F20"/>
  <c r="J20"/>
  <c r="K20"/>
  <c r="L20"/>
  <c r="B3"/>
  <c r="C3"/>
  <c r="D3"/>
  <c r="E3"/>
  <c r="F3"/>
  <c r="J3"/>
  <c r="K3"/>
  <c r="A3"/>
  <c r="I5" i="2"/>
  <c r="I4"/>
  <c r="I5" i="1"/>
  <c r="I4"/>
  <c r="G21" i="2"/>
  <c r="I21" s="1"/>
  <c r="I11"/>
  <c r="L11" s="1"/>
  <c r="I19"/>
  <c r="L19" s="1"/>
  <c r="I25"/>
  <c r="L25" s="1"/>
  <c r="G12"/>
  <c r="I12" s="1"/>
  <c r="L12" s="1"/>
  <c r="G24"/>
  <c r="I24" s="1"/>
  <c r="G18"/>
  <c r="G10"/>
  <c r="I10" s="1"/>
  <c r="G23"/>
  <c r="I23" s="1"/>
  <c r="L23" s="1"/>
  <c r="G20"/>
  <c r="G17"/>
  <c r="I17" s="1"/>
  <c r="L17" s="1"/>
  <c r="G9"/>
  <c r="I9" s="1"/>
  <c r="L9" s="1"/>
  <c r="G7"/>
  <c r="I7" s="1"/>
  <c r="I14" i="1"/>
  <c r="J14" s="1"/>
  <c r="I7"/>
  <c r="I17"/>
  <c r="J17" s="1"/>
  <c r="I13"/>
  <c r="J13" s="1"/>
  <c r="I9"/>
  <c r="J9" s="1"/>
  <c r="I19"/>
  <c r="J19" s="1"/>
  <c r="I20" i="2" l="1"/>
  <c r="L20" s="1"/>
  <c r="L7"/>
  <c r="L24"/>
  <c r="L21"/>
  <c r="I18"/>
  <c r="L18" s="1"/>
  <c r="L10"/>
  <c r="J7" i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<sst xmlns="http://schemas.openxmlformats.org/spreadsheetml/2006/main" count="292" uniqueCount="116">
  <si>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</si>
  <si>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</si>
  <si>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</si>
  <si>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</si>
  <si>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</si>
  <si>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</si>
  <si>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</si>
  <si>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</si>
  <si>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</si>
  <si>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</si>
  <si>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</si>
  <si>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</si>
  <si>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</si>
  <si>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</si>
  <si>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</si>
  <si>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</si>
  <si>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</si>
  <si>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</si>
  <si>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</si>
  <si>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</si>
  <si>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</si>
  <si>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</si>
  <si>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</si>
  <si>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</si>
  <si>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</si>
  <si>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</si>
  <si>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</si>
  <si>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</si>
  <si>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</si>
  <si>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</si>
  <si>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</si>
  <si>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</si>
  <si>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</si>
  <si>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</si>
  <si>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</si>
  <si>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</si>
  <si>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</si>
  <si>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t>W3-2018/00012545</t>
  </si>
  <si>
    <t>95208857</t>
  </si>
  <si>
    <t>10/2018</t>
  </si>
  <si>
    <t>512218100524</t>
  </si>
  <si>
    <t>RI 18000749</t>
  </si>
  <si>
    <t>RI 18000752</t>
  </si>
  <si>
    <t>95272183</t>
  </si>
  <si>
    <t>VD/18 141</t>
  </si>
  <si>
    <t>Auto Norte, S.A.U.</t>
  </si>
  <si>
    <t>A39008677</t>
  </si>
  <si>
    <t>11/2018</t>
  </si>
  <si>
    <t>512218110569</t>
  </si>
  <si>
    <t>RI18005294</t>
  </si>
  <si>
    <t>RI18005295</t>
  </si>
  <si>
    <t>95323215</t>
  </si>
  <si>
    <t>18/008596</t>
  </si>
  <si>
    <t>Activa Informática y Comunicación, S.L.</t>
  </si>
  <si>
    <t>B39652581</t>
  </si>
  <si>
    <t>12/2018</t>
  </si>
  <si>
    <t>512218120614</t>
  </si>
  <si>
    <t>RI18009137</t>
  </si>
  <si>
    <t>RI18009139</t>
  </si>
  <si>
    <t>exenta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</si>
  <si>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CUARTO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</si>
  <si>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(Tasas)</t>
  </si>
  <si>
    <t>(Transferencia)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</si>
  <si>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</si>
  <si>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</si>
  <si>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Mapfre España, Cía. de Seguros y Reaseguros, S.A.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</si>
  <si>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SEGUNDO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</si>
  <si>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PÓLIZA 0961370032</t>
  </si>
  <si>
    <t>Mapfre España, Cía. de Seguros y Reaseguros, S.A. SEGURO DE RESPONSABILIDAD CIVIL</t>
  </si>
  <si>
    <t>512219040140</t>
  </si>
  <si>
    <t>512219040139</t>
  </si>
  <si>
    <t>RI 18021216</t>
  </si>
  <si>
    <t>RI18021215</t>
  </si>
  <si>
    <t>512219050230</t>
  </si>
  <si>
    <t>002041</t>
  </si>
  <si>
    <t>Sercosan equipos multifuncionales y servicios, S.L.</t>
  </si>
  <si>
    <t>B39773494</t>
  </si>
  <si>
    <t>AI19.239</t>
  </si>
  <si>
    <t>Link Soluciones Informáticas, s.L.</t>
  </si>
  <si>
    <t>B35794478</t>
  </si>
  <si>
    <t>512219060278</t>
  </si>
  <si>
    <t>RI18023341</t>
  </si>
  <si>
    <t>RI18023342</t>
  </si>
  <si>
    <t>RI18027957</t>
  </si>
  <si>
    <t>RI18027958</t>
  </si>
  <si>
    <t>512219070328</t>
  </si>
  <si>
    <t>904</t>
  </si>
  <si>
    <t>RI18029978</t>
  </si>
  <si>
    <t>RI18029979</t>
  </si>
  <si>
    <t>512219080373</t>
  </si>
  <si>
    <t>RI18032161</t>
  </si>
  <si>
    <t>RI18032162</t>
  </si>
  <si>
    <t>512219090427</t>
  </si>
  <si>
    <t>PDTE.RECIBIR</t>
  </si>
  <si>
    <t>PDTE.RECIBIR 1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</si>
  <si>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2020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</si>
  <si>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recibo 8176100437</t>
  </si>
  <si>
    <t>Mapfre España, Cía. de Seguros y Reaseguros, S.A.        SEGURO DE RESPONSABILIDAD CIVIL</t>
  </si>
  <si>
    <t>3120000002555</t>
  </si>
  <si>
    <t>EDP Comercializadora, S.A.U</t>
  </si>
  <si>
    <t>A28141935</t>
  </si>
  <si>
    <t>A95000295</t>
  </si>
  <si>
    <t>Proveedor/acreedor</t>
  </si>
  <si>
    <t>512220010005</t>
  </si>
  <si>
    <t>31/01/2020</t>
  </si>
  <si>
    <t>12/02/2020</t>
  </si>
  <si>
    <t>RI 19011232</t>
  </si>
  <si>
    <t>RI 19011233</t>
  </si>
  <si>
    <t>31200000017165</t>
  </si>
  <si>
    <t>512220020058</t>
  </si>
  <si>
    <t>RI 19015440</t>
  </si>
  <si>
    <t>RI 19015439</t>
  </si>
  <si>
    <t>31200000029393</t>
  </si>
  <si>
    <t>512220030108</t>
  </si>
  <si>
    <t>RI 19017880</t>
  </si>
  <si>
    <t>RI 19017881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</si>
</sst>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dd\-mm\-yy;@"/>
    <numFmt numFmtId="167" formatCode="_-* #,##0.00\ [$€-C0A]_-;\-* #,##0.00\ [$€-C0A]_-;_-* &quot;-&quot;??\ [$€-C0A]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14"/>
      <color rgb="FF008000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19" applyNumberFormat="0" applyAlignment="0" applyProtection="0"/>
    <xf numFmtId="0" fontId="24" fillId="11" borderId="20" applyNumberFormat="0" applyAlignment="0" applyProtection="0"/>
    <xf numFmtId="0" fontId="25" fillId="11" borderId="19" applyNumberFormat="0" applyAlignment="0" applyProtection="0"/>
    <xf numFmtId="0" fontId="26" fillId="0" borderId="21" applyNumberFormat="0" applyFill="0" applyAlignment="0" applyProtection="0"/>
    <xf numFmtId="0" fontId="27" fillId="12" borderId="22" applyNumberFormat="0" applyAlignment="0" applyProtection="0"/>
    <xf numFmtId="0" fontId="28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5" fontId="2" fillId="0" borderId="1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2" fillId="0" borderId="1" xfId="2" applyNumberFormat="1" applyFont="1" applyFill="1" applyBorder="1" applyAlignment="1" applyProtection="1"/>
    <xf numFmtId="165" fontId="0" fillId="0" borderId="0" xfId="0" applyNumberFormat="1"/>
    <xf numFmtId="165" fontId="6" fillId="0" borderId="2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5" fontId="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/>
    <xf numFmtId="15" fontId="6" fillId="4" borderId="1" xfId="0" applyNumberFormat="1" applyFont="1" applyFill="1" applyBorder="1" applyAlignment="1" applyProtection="1"/>
    <xf numFmtId="165" fontId="6" fillId="4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9" fontId="2" fillId="4" borderId="1" xfId="0" applyNumberFormat="1" applyFont="1" applyFill="1" applyBorder="1" applyAlignment="1" applyProtection="1"/>
    <xf numFmtId="165" fontId="2" fillId="4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165" fontId="6" fillId="0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/>
    <xf numFmtId="165" fontId="6" fillId="4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165" fontId="2" fillId="0" borderId="9" xfId="0" applyNumberFormat="1" applyFont="1" applyFill="1" applyBorder="1" applyAlignment="1" applyProtection="1"/>
    <xf numFmtId="165" fontId="2" fillId="0" borderId="9" xfId="2" applyNumberFormat="1" applyFont="1" applyFill="1" applyBorder="1" applyAlignment="1" applyProtection="1"/>
    <xf numFmtId="165" fontId="2" fillId="4" borderId="9" xfId="2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15" fontId="2" fillId="0" borderId="11" xfId="0" applyNumberFormat="1" applyFont="1" applyFill="1" applyBorder="1" applyAlignment="1" applyProtection="1"/>
    <xf numFmtId="165" fontId="2" fillId="0" borderId="11" xfId="0" applyNumberFormat="1" applyFont="1" applyFill="1" applyBorder="1" applyAlignment="1" applyProtection="1"/>
    <xf numFmtId="9" fontId="2" fillId="0" borderId="11" xfId="0" applyNumberFormat="1" applyFont="1" applyFill="1" applyBorder="1" applyAlignment="1" applyProtection="1"/>
    <xf numFmtId="165" fontId="2" fillId="0" borderId="12" xfId="0" applyNumberFormat="1" applyFont="1" applyFill="1" applyBorder="1" applyAlignment="1" applyProtection="1"/>
    <xf numFmtId="0" fontId="2" fillId="4" borderId="8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44" fontId="6" fillId="0" borderId="9" xfId="1" applyFont="1" applyFill="1" applyBorder="1" applyAlignment="1" applyProtection="1"/>
    <xf numFmtId="44" fontId="6" fillId="4" borderId="9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15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>
      <alignment vertical="center"/>
    </xf>
    <xf numFmtId="9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/>
    <xf numFmtId="44" fontId="2" fillId="2" borderId="12" xfId="1" applyFont="1" applyFill="1" applyBorder="1" applyAlignment="1" applyProtection="1"/>
    <xf numFmtId="165" fontId="7" fillId="0" borderId="1" xfId="2" applyNumberFormat="1" applyFont="1" applyFill="1" applyBorder="1" applyAlignment="1" applyProtection="1"/>
    <xf numFmtId="0" fontId="0" fillId="0" borderId="0" xfId="0" applyFill="1"/>
    <xf numFmtId="166" fontId="5" fillId="0" borderId="0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166" fontId="0" fillId="0" borderId="0" xfId="0" applyNumberFormat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166" fontId="6" fillId="0" borderId="15" xfId="0" applyNumberFormat="1" applyFont="1" applyFill="1" applyBorder="1" applyAlignment="1" applyProtection="1"/>
    <xf numFmtId="0" fontId="6" fillId="6" borderId="1" xfId="0" applyNumberFormat="1" applyFont="1" applyFill="1" applyBorder="1" applyAlignment="1" applyProtection="1"/>
    <xf numFmtId="166" fontId="6" fillId="6" borderId="1" xfId="0" applyNumberFormat="1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 applyProtection="1"/>
    <xf numFmtId="17" fontId="2" fillId="6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wrapText="1"/>
    </xf>
    <xf numFmtId="0" fontId="2" fillId="6" borderId="1" xfId="0" applyNumberFormat="1" applyFont="1" applyFill="1" applyBorder="1" applyAlignment="1" applyProtection="1">
      <alignment wrapText="1"/>
    </xf>
    <xf numFmtId="49" fontId="5" fillId="0" borderId="3" xfId="0" applyNumberFormat="1" applyFont="1" applyFill="1" applyBorder="1" applyAlignment="1" applyProtection="1">
      <alignment horizontal="center"/>
    </xf>
    <xf numFmtId="49" fontId="6" fillId="6" borderId="1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49" fontId="2" fillId="0" borderId="15" xfId="0" applyNumberFormat="1" applyFont="1" applyFill="1" applyBorder="1" applyAlignment="1" applyProtection="1"/>
    <xf numFmtId="49" fontId="0" fillId="0" borderId="0" xfId="0" applyNumberFormat="1"/>
    <xf numFmtId="167" fontId="6" fillId="6" borderId="1" xfId="0" applyNumberFormat="1" applyFont="1" applyFill="1" applyBorder="1" applyAlignment="1" applyProtection="1"/>
    <xf numFmtId="167" fontId="6" fillId="0" borderId="1" xfId="0" applyNumberFormat="1" applyFont="1" applyFill="1" applyBorder="1" applyAlignment="1" applyProtection="1"/>
    <xf numFmtId="167" fontId="2" fillId="0" borderId="1" xfId="0" applyNumberFormat="1" applyFont="1" applyFill="1" applyBorder="1" applyAlignment="1" applyProtection="1"/>
    <xf numFmtId="167" fontId="0" fillId="0" borderId="0" xfId="0" applyNumberFormat="1" applyFill="1"/>
    <xf numFmtId="9" fontId="2" fillId="0" borderId="11" xfId="4" applyFont="1" applyFill="1" applyBorder="1" applyAlignment="1" applyProtection="1"/>
    <xf numFmtId="167" fontId="5" fillId="0" borderId="7" xfId="0" applyNumberFormat="1" applyFont="1" applyFill="1" applyBorder="1" applyAlignment="1" applyProtection="1">
      <alignment horizontal="center"/>
    </xf>
    <xf numFmtId="167" fontId="0" fillId="0" borderId="0" xfId="0" applyNumberFormat="1"/>
    <xf numFmtId="9" fontId="5" fillId="0" borderId="0" xfId="4" applyFont="1" applyFill="1" applyBorder="1" applyAlignment="1" applyProtection="1">
      <alignment horizontal="center"/>
    </xf>
    <xf numFmtId="9" fontId="2" fillId="0" borderId="1" xfId="4" applyFont="1" applyFill="1" applyBorder="1" applyAlignment="1" applyProtection="1"/>
    <xf numFmtId="9" fontId="6" fillId="6" borderId="1" xfId="4" applyFont="1" applyFill="1" applyBorder="1" applyAlignment="1" applyProtection="1"/>
    <xf numFmtId="167" fontId="2" fillId="0" borderId="12" xfId="0" applyNumberFormat="1" applyFont="1" applyFill="1" applyBorder="1" applyAlignment="1" applyProtection="1"/>
    <xf numFmtId="9" fontId="0" fillId="0" borderId="0" xfId="4" applyFont="1"/>
    <xf numFmtId="167" fontId="15" fillId="0" borderId="0" xfId="0" applyNumberFormat="1" applyFont="1" applyFill="1"/>
    <xf numFmtId="167" fontId="2" fillId="0" borderId="11" xfId="0" applyNumberFormat="1" applyFont="1" applyFill="1" applyBorder="1" applyAlignment="1" applyProtection="1"/>
    <xf numFmtId="9" fontId="6" fillId="0" borderId="1" xfId="4" applyFont="1" applyFill="1" applyBorder="1" applyAlignment="1" applyProtection="1"/>
    <xf numFmtId="167" fontId="6" fillId="0" borderId="2" xfId="0" applyNumberFormat="1" applyFont="1" applyFill="1" applyBorder="1" applyAlignment="1" applyProtection="1"/>
    <xf numFmtId="167" fontId="2" fillId="0" borderId="9" xfId="0" applyNumberFormat="1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5" fillId="0" borderId="25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wrapText="1"/>
    </xf>
    <xf numFmtId="14" fontId="6" fillId="0" borderId="1" xfId="0" applyNumberFormat="1" applyFont="1" applyFill="1" applyBorder="1" applyAlignment="1" applyProtection="1">
      <alignment horizontal="right"/>
    </xf>
    <xf numFmtId="166" fontId="6" fillId="0" borderId="1" xfId="0" applyNumberFormat="1" applyFont="1" applyFill="1" applyBorder="1" applyAlignment="1" applyProtection="1">
      <alignment horizontal="right"/>
    </xf>
    <xf numFmtId="0" fontId="8" fillId="5" borderId="4" xfId="3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8" fillId="5" borderId="4" xfId="3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</cellXfs>
  <cellStyles count="46">
    <cellStyle name="20% - Énfasis1" xfId="23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9" builtinId="19" customBuiltin="1"/>
    <cellStyle name="Énfasis1" xfId="22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2" builtinId="3"/>
    <cellStyle name="Moneda" xfId="1" builtinId="4"/>
    <cellStyle name="Neutral" xfId="12" builtinId="28" customBuiltin="1"/>
    <cellStyle name="Normal" xfId="0" builtinId="0"/>
    <cellStyle name="Notas" xfId="19" builtinId="10" customBuiltin="1"/>
    <cellStyle name="Porcentual" xfId="4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45"/>
    <cellStyle name="Total" xfId="21" builtinId="25" customBuiltin="1"/>
  </cellStyles>
  <dxfs count="0"/>
  <tableStyles count="0" defaultTableStyle="TableStyleMedium9" defaultPivotStyle="PivotStyleLight16"/>
  <colors>
    <mruColors>
      <color rgb="FFFF00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691963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14300"/>
          <a:ext cx="202546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434228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0" y="114300"/>
          <a:ext cx="202490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FRA%20MAS%20DE%203000.xml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A2" t="str">
            <v>217030185</v>
          </cell>
          <cell r="B2">
            <v>19</v>
          </cell>
          <cell r="C2">
            <v>43469</v>
          </cell>
          <cell r="D2">
            <v>43469</v>
          </cell>
          <cell r="E2" t="str">
            <v>Viesgo Energía, S.L.</v>
          </cell>
          <cell r="F2" t="str">
            <v>B39540760</v>
          </cell>
          <cell r="J2">
            <v>3246.72</v>
          </cell>
        </row>
        <row r="3">
          <cell r="A3" t="str">
            <v>95399496</v>
          </cell>
          <cell r="B3">
            <v>46</v>
          </cell>
          <cell r="C3">
            <v>43493</v>
          </cell>
          <cell r="D3">
            <v>43493</v>
          </cell>
          <cell r="E3" t="str">
            <v>Repsol Butano,S.A.</v>
          </cell>
          <cell r="F3" t="str">
            <v>A28076420</v>
          </cell>
          <cell r="J3">
            <v>3346.32</v>
          </cell>
        </row>
        <row r="4">
          <cell r="A4" t="str">
            <v>217044172</v>
          </cell>
          <cell r="B4">
            <v>80</v>
          </cell>
          <cell r="C4">
            <v>43497</v>
          </cell>
          <cell r="D4">
            <v>43497</v>
          </cell>
          <cell r="E4" t="str">
            <v>Viesgo Energía, S.L.</v>
          </cell>
          <cell r="F4" t="str">
            <v>B39540760</v>
          </cell>
          <cell r="J4">
            <v>3320.19</v>
          </cell>
        </row>
        <row r="5">
          <cell r="A5" t="str">
            <v>RI18011727</v>
          </cell>
          <cell r="B5">
            <v>87</v>
          </cell>
          <cell r="C5">
            <v>43496</v>
          </cell>
          <cell r="D5">
            <v>43496</v>
          </cell>
          <cell r="E5" t="str">
            <v>Eurest Colectividades, S.L.</v>
          </cell>
          <cell r="F5" t="str">
            <v>B80267420</v>
          </cell>
          <cell r="J5">
            <v>10042</v>
          </cell>
        </row>
        <row r="6">
          <cell r="A6" t="str">
            <v>RI18011726</v>
          </cell>
          <cell r="B6">
            <v>130</v>
          </cell>
          <cell r="C6">
            <v>43496</v>
          </cell>
          <cell r="D6">
            <v>43496</v>
          </cell>
          <cell r="E6" t="str">
            <v>Eurest Colectividades, S.L.</v>
          </cell>
          <cell r="F6" t="str">
            <v>B80267420</v>
          </cell>
          <cell r="J6">
            <v>37421</v>
          </cell>
        </row>
        <row r="7">
          <cell r="A7" t="str">
            <v>512219010002</v>
          </cell>
          <cell r="B7">
            <v>163</v>
          </cell>
          <cell r="C7">
            <v>43496</v>
          </cell>
          <cell r="D7">
            <v>43496</v>
          </cell>
          <cell r="E7" t="str">
            <v>Securitas Seguridad España,S.A.</v>
          </cell>
          <cell r="F7" t="str">
            <v>A79252219</v>
          </cell>
          <cell r="J7">
            <v>14610.56</v>
          </cell>
        </row>
        <row r="8">
          <cell r="A8" t="str">
            <v>119/009325</v>
          </cell>
          <cell r="B8">
            <v>170</v>
          </cell>
          <cell r="C8">
            <v>43515</v>
          </cell>
          <cell r="D8">
            <v>43515</v>
          </cell>
          <cell r="E8" t="str">
            <v>Activa Informática y Comunicación, S.L.</v>
          </cell>
          <cell r="F8" t="str">
            <v>B39652581</v>
          </cell>
          <cell r="J8">
            <v>3073.4</v>
          </cell>
        </row>
        <row r="9">
          <cell r="A9" t="str">
            <v>C1900740</v>
          </cell>
          <cell r="B9">
            <v>181</v>
          </cell>
          <cell r="C9">
            <v>43514</v>
          </cell>
          <cell r="D9">
            <v>43514</v>
          </cell>
          <cell r="E9" t="str">
            <v>Asociación Española de Fundaciones</v>
          </cell>
          <cell r="F9" t="str">
            <v>G83534545</v>
          </cell>
          <cell r="G9">
            <v>3000</v>
          </cell>
          <cell r="H9">
            <v>0</v>
          </cell>
          <cell r="I9">
            <v>0</v>
          </cell>
          <cell r="J9">
            <v>3000</v>
          </cell>
        </row>
        <row r="10">
          <cell r="A10" t="str">
            <v>512219020051</v>
          </cell>
          <cell r="B10">
            <v>183</v>
          </cell>
          <cell r="C10">
            <v>43524</v>
          </cell>
          <cell r="D10">
            <v>43524</v>
          </cell>
          <cell r="E10" t="str">
            <v>Securitas Seguridad España,S.A.</v>
          </cell>
          <cell r="F10" t="str">
            <v>A79252219</v>
          </cell>
          <cell r="J10">
            <v>13193.6</v>
          </cell>
        </row>
        <row r="11">
          <cell r="A11" t="str">
            <v>RI18013591</v>
          </cell>
          <cell r="B11">
            <v>187</v>
          </cell>
          <cell r="C11">
            <v>43524</v>
          </cell>
          <cell r="D11">
            <v>43524</v>
          </cell>
          <cell r="E11" t="str">
            <v>Eurest Colectividades, S.L.</v>
          </cell>
          <cell r="F11" t="str">
            <v>B80267420</v>
          </cell>
          <cell r="J11">
            <v>9346.6299999999992</v>
          </cell>
        </row>
        <row r="12">
          <cell r="A12" t="str">
            <v>512219020052</v>
          </cell>
          <cell r="B12">
            <v>188</v>
          </cell>
          <cell r="C12">
            <v>43524</v>
          </cell>
          <cell r="D12">
            <v>43524</v>
          </cell>
          <cell r="E12" t="str">
            <v>Eurest Colectividades, S.L.</v>
          </cell>
          <cell r="F12" t="str">
            <v>B80267420</v>
          </cell>
          <cell r="J12">
            <v>33424.26</v>
          </cell>
        </row>
        <row r="13">
          <cell r="A13" t="str">
            <v>217060444</v>
          </cell>
          <cell r="B13">
            <v>231</v>
          </cell>
          <cell r="C13">
            <v>43525</v>
          </cell>
          <cell r="D13">
            <v>43525</v>
          </cell>
          <cell r="E13" t="str">
            <v>Viesgo Energía, S.L.</v>
          </cell>
          <cell r="F13" t="str">
            <v>B39540760</v>
          </cell>
          <cell r="J13">
            <v>3106.08</v>
          </cell>
        </row>
        <row r="14">
          <cell r="A14" t="str">
            <v>19/009334</v>
          </cell>
          <cell r="B14">
            <v>302</v>
          </cell>
          <cell r="C14">
            <v>43525</v>
          </cell>
          <cell r="D14">
            <v>43525</v>
          </cell>
          <cell r="E14" t="str">
            <v>Activa Informática y Comunicación, S.L.</v>
          </cell>
          <cell r="F14" t="str">
            <v>B39652581</v>
          </cell>
          <cell r="J14">
            <v>3864.62</v>
          </cell>
        </row>
        <row r="15">
          <cell r="A15" t="str">
            <v>512219030096</v>
          </cell>
          <cell r="B15">
            <v>315</v>
          </cell>
          <cell r="C15">
            <v>43555</v>
          </cell>
          <cell r="D15">
            <v>43555</v>
          </cell>
          <cell r="E15" t="str">
            <v>Securitas Seguridad España,S.A.</v>
          </cell>
          <cell r="F15" t="str">
            <v>A79252219</v>
          </cell>
          <cell r="J15">
            <v>14634.08</v>
          </cell>
        </row>
        <row r="16">
          <cell r="A16" t="str">
            <v>RI18017716</v>
          </cell>
          <cell r="B16">
            <v>361</v>
          </cell>
          <cell r="C16">
            <v>43555</v>
          </cell>
          <cell r="D16">
            <v>43555</v>
          </cell>
          <cell r="E16" t="str">
            <v>Eurest Colectividades, S.L.</v>
          </cell>
          <cell r="F16" t="str">
            <v>B80267420</v>
          </cell>
          <cell r="J16">
            <v>10248.73</v>
          </cell>
        </row>
        <row r="17">
          <cell r="A17" t="str">
            <v>85113171</v>
          </cell>
          <cell r="B17">
            <v>363</v>
          </cell>
          <cell r="C17">
            <v>43552</v>
          </cell>
          <cell r="D17">
            <v>43552</v>
          </cell>
          <cell r="E17" t="str">
            <v>Repsol Butano,S.A.</v>
          </cell>
          <cell r="F17" t="str">
            <v>A28076420</v>
          </cell>
          <cell r="J17">
            <v>4931.8999999999996</v>
          </cell>
        </row>
        <row r="18">
          <cell r="A18" t="str">
            <v>RI18017715</v>
          </cell>
          <cell r="B18">
            <v>364</v>
          </cell>
          <cell r="C18">
            <v>43555</v>
          </cell>
          <cell r="D18">
            <v>43555</v>
          </cell>
          <cell r="E18" t="str">
            <v>Eurest Colectividades, S.L.</v>
          </cell>
          <cell r="F18" t="str">
            <v>B80267420</v>
          </cell>
          <cell r="J18">
            <v>36421.81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opLeftCell="A5" workbookViewId="0">
      <selection activeCell="D5" sqref="D5"/>
    </sheetView>
  </sheetViews>
  <sheetFormatPr baseColWidth="10" defaultRowHeight="1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>
      <c r="A1" s="113" t="s">
        <v>63</v>
      </c>
      <c r="B1" s="114"/>
      <c r="C1" s="114"/>
      <c r="D1" s="114"/>
      <c r="E1" s="114"/>
      <c r="F1" s="114"/>
      <c r="G1" s="114"/>
      <c r="H1" s="114"/>
      <c r="I1" s="114"/>
      <c r="J1" s="115"/>
      <c r="K1" s="37"/>
    </row>
    <row r="2" spans="1:11" s="4" customFormat="1" ht="12.75" customHeight="1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39" t="s">
        <v>33</v>
      </c>
    </row>
    <row r="3" spans="1:11">
      <c r="A3" s="55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28">
        <v>4974.99</v>
      </c>
      <c r="H3" s="9"/>
      <c r="I3" s="13">
        <v>379.1</v>
      </c>
      <c r="J3" s="56">
        <v>5354.09</v>
      </c>
    </row>
    <row r="4" spans="1:11">
      <c r="A4" s="54"/>
      <c r="B4" s="25"/>
      <c r="C4" s="26"/>
      <c r="D4" s="26"/>
      <c r="E4" s="25"/>
      <c r="F4" s="25"/>
      <c r="G4" s="29">
        <v>3782.35</v>
      </c>
      <c r="H4" s="24">
        <v>0.1</v>
      </c>
      <c r="I4" s="23">
        <f>G4*H4</f>
        <v>378.23500000000001</v>
      </c>
      <c r="J4" s="57"/>
    </row>
    <row r="5" spans="1:11">
      <c r="A5" s="54"/>
      <c r="B5" s="25"/>
      <c r="C5" s="26"/>
      <c r="D5" s="26"/>
      <c r="E5" s="25"/>
      <c r="F5" s="25"/>
      <c r="G5" s="29">
        <v>4.1100000000000003</v>
      </c>
      <c r="H5" s="24">
        <v>0.21</v>
      </c>
      <c r="I5" s="23">
        <f>G5*H5</f>
        <v>0.86310000000000009</v>
      </c>
      <c r="J5" s="57"/>
    </row>
    <row r="6" spans="1:11">
      <c r="A6" s="54"/>
      <c r="B6" s="25"/>
      <c r="C6" s="26"/>
      <c r="D6" s="26"/>
      <c r="E6" s="25"/>
      <c r="F6" s="25"/>
      <c r="G6" s="29">
        <v>1188.53</v>
      </c>
      <c r="H6" s="27"/>
      <c r="I6" s="31"/>
      <c r="J6" s="57"/>
    </row>
    <row r="7" spans="1:11">
      <c r="A7" s="55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30">
        <v>2508.12</v>
      </c>
      <c r="H7" s="7">
        <v>0.21</v>
      </c>
      <c r="I7" s="32">
        <f>G7*H7</f>
        <v>526.70519999999999</v>
      </c>
      <c r="J7" s="58">
        <f>G7+I7</f>
        <v>3034.8251999999998</v>
      </c>
    </row>
    <row r="8" spans="1:11">
      <c r="A8" s="55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30">
        <v>4041.66</v>
      </c>
      <c r="H8" s="6" t="s">
        <v>34</v>
      </c>
      <c r="I8" s="32">
        <v>0</v>
      </c>
      <c r="J8" s="58">
        <v>4041.66</v>
      </c>
    </row>
    <row r="9" spans="1:11">
      <c r="A9" s="55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30">
        <v>12094.28</v>
      </c>
      <c r="H9" s="7">
        <v>0.21</v>
      </c>
      <c r="I9" s="32">
        <f>G9*H9</f>
        <v>2539.7988</v>
      </c>
      <c r="J9" s="58">
        <f>G9+I9</f>
        <v>14634.078800000001</v>
      </c>
    </row>
    <row r="10" spans="1:11">
      <c r="A10" s="55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30">
        <v>33973.54</v>
      </c>
      <c r="H10" s="7">
        <v>0.1</v>
      </c>
      <c r="I10" s="32">
        <v>3397.3540000000003</v>
      </c>
      <c r="J10" s="58">
        <v>37370.89</v>
      </c>
    </row>
    <row r="11" spans="1:11">
      <c r="A11" s="55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30">
        <v>9066.4500000000007</v>
      </c>
      <c r="H11" s="7">
        <v>0.1</v>
      </c>
      <c r="I11" s="32">
        <v>906.6450000000001</v>
      </c>
      <c r="J11" s="58">
        <v>9973.0950000000012</v>
      </c>
    </row>
    <row r="12" spans="1:11">
      <c r="A12" s="55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30">
        <v>4041.66</v>
      </c>
      <c r="H12" s="6" t="s">
        <v>34</v>
      </c>
      <c r="I12" s="32">
        <v>0</v>
      </c>
      <c r="J12" s="58">
        <v>4041.66</v>
      </c>
    </row>
    <row r="13" spans="1:11">
      <c r="A13" s="55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30">
        <v>12094.28</v>
      </c>
      <c r="H13" s="7">
        <v>0.21</v>
      </c>
      <c r="I13" s="32">
        <f>G13*H13</f>
        <v>2539.7988</v>
      </c>
      <c r="J13" s="58">
        <f>G13+I13</f>
        <v>14634.078800000001</v>
      </c>
    </row>
    <row r="14" spans="1:11">
      <c r="A14" s="55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30">
        <v>34016.26</v>
      </c>
      <c r="H14" s="7">
        <v>0.1</v>
      </c>
      <c r="I14" s="32">
        <f>G14*H14</f>
        <v>3401.6260000000002</v>
      </c>
      <c r="J14" s="58">
        <f>G14+I14</f>
        <v>37417.885999999999</v>
      </c>
    </row>
    <row r="15" spans="1:11">
      <c r="A15" s="55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30">
        <v>9379.67</v>
      </c>
      <c r="H15" s="7">
        <v>0.1</v>
      </c>
      <c r="I15" s="32">
        <v>937.9670000000001</v>
      </c>
      <c r="J15" s="58">
        <v>10317.637000000001</v>
      </c>
    </row>
    <row r="16" spans="1:11">
      <c r="A16" s="55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30">
        <v>4041.66</v>
      </c>
      <c r="H16" s="6" t="s">
        <v>34</v>
      </c>
      <c r="I16" s="32">
        <v>0</v>
      </c>
      <c r="J16" s="58">
        <v>4041.66</v>
      </c>
    </row>
    <row r="17" spans="1:10">
      <c r="A17" s="55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30">
        <v>11710.41</v>
      </c>
      <c r="H17" s="7">
        <v>0.21</v>
      </c>
      <c r="I17" s="32">
        <f>G17*H17</f>
        <v>2459.1860999999999</v>
      </c>
      <c r="J17" s="58">
        <f>G17+I17</f>
        <v>14169.596099999999</v>
      </c>
    </row>
    <row r="18" spans="1:10">
      <c r="A18" s="55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30">
        <v>8975.33</v>
      </c>
      <c r="H18" s="7">
        <v>0.1</v>
      </c>
      <c r="I18" s="32">
        <v>897.53300000000002</v>
      </c>
      <c r="J18" s="58">
        <v>9872.8629999999994</v>
      </c>
    </row>
    <row r="19" spans="1:10" ht="15.75" thickBot="1">
      <c r="A19" s="59" t="s">
        <v>23</v>
      </c>
      <c r="B19" s="60">
        <v>1292</v>
      </c>
      <c r="C19" s="61">
        <v>43373</v>
      </c>
      <c r="D19" s="61">
        <v>43373</v>
      </c>
      <c r="E19" s="60" t="s">
        <v>13</v>
      </c>
      <c r="F19" s="60" t="s">
        <v>14</v>
      </c>
      <c r="G19" s="62">
        <v>33443.910000000003</v>
      </c>
      <c r="H19" s="63">
        <v>0.1</v>
      </c>
      <c r="I19" s="64">
        <f>G19*H19</f>
        <v>3344.3910000000005</v>
      </c>
      <c r="J19" s="65">
        <f>G19+I19</f>
        <v>36788.301000000007</v>
      </c>
    </row>
    <row r="20" spans="1:10" ht="15.75" thickTop="1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topLeftCell="A13" workbookViewId="0">
      <selection activeCell="C8" sqref="C8"/>
    </sheetView>
  </sheetViews>
  <sheetFormatPr baseColWidth="10" defaultRowHeight="15"/>
  <cols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>
      <c r="A1" s="116" t="s">
        <v>60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>
      <c r="A3" s="40" t="s">
        <v>37</v>
      </c>
      <c r="B3" s="17">
        <v>1260</v>
      </c>
      <c r="C3" s="18">
        <v>43376</v>
      </c>
      <c r="D3" s="18">
        <v>43376</v>
      </c>
      <c r="E3" s="17" t="s">
        <v>1</v>
      </c>
      <c r="F3" s="17" t="s">
        <v>2</v>
      </c>
      <c r="G3" s="19">
        <v>4716.6899999999996</v>
      </c>
      <c r="H3" s="17"/>
      <c r="I3" s="19">
        <v>359.42</v>
      </c>
      <c r="J3" s="17">
        <v>0</v>
      </c>
      <c r="K3" s="17">
        <v>0</v>
      </c>
      <c r="L3" s="41">
        <v>5076.1099999999997</v>
      </c>
    </row>
    <row r="4" spans="1:12">
      <c r="A4" s="42"/>
      <c r="B4" s="20"/>
      <c r="C4" s="21"/>
      <c r="D4" s="21"/>
      <c r="E4" s="20"/>
      <c r="F4" s="20"/>
      <c r="G4" s="23">
        <v>3585.55</v>
      </c>
      <c r="H4" s="24">
        <v>0.1</v>
      </c>
      <c r="I4" s="23">
        <f>G4*H4</f>
        <v>358.55500000000006</v>
      </c>
      <c r="J4" s="17"/>
      <c r="K4" s="17"/>
      <c r="L4" s="43"/>
    </row>
    <row r="5" spans="1:12">
      <c r="A5" s="42"/>
      <c r="B5" s="20"/>
      <c r="C5" s="21"/>
      <c r="D5" s="21"/>
      <c r="E5" s="20"/>
      <c r="F5" s="20"/>
      <c r="G5" s="23">
        <v>4.1100000000000003</v>
      </c>
      <c r="H5" s="24">
        <v>0.21</v>
      </c>
      <c r="I5" s="23">
        <f>G5*H5</f>
        <v>0.86310000000000009</v>
      </c>
      <c r="J5" s="17"/>
      <c r="K5" s="17"/>
      <c r="L5" s="43"/>
    </row>
    <row r="6" spans="1:12">
      <c r="A6" s="42"/>
      <c r="B6" s="20"/>
      <c r="C6" s="21"/>
      <c r="D6" s="21"/>
      <c r="E6" s="20"/>
      <c r="F6" s="36" t="s">
        <v>61</v>
      </c>
      <c r="G6" s="23">
        <v>1127.03</v>
      </c>
      <c r="H6" s="20"/>
      <c r="I6" s="22"/>
      <c r="J6" s="17"/>
      <c r="K6" s="17"/>
      <c r="L6" s="43"/>
    </row>
    <row r="7" spans="1:12">
      <c r="A7" s="44" t="s">
        <v>38</v>
      </c>
      <c r="B7" s="9">
        <v>1272</v>
      </c>
      <c r="C7" s="10">
        <v>43378</v>
      </c>
      <c r="D7" s="10">
        <v>43378</v>
      </c>
      <c r="E7" s="9" t="s">
        <v>4</v>
      </c>
      <c r="F7" s="9" t="s">
        <v>5</v>
      </c>
      <c r="G7" s="13">
        <f>3328.25/1.21</f>
        <v>2750.6198347107438</v>
      </c>
      <c r="H7" s="11">
        <v>0.21</v>
      </c>
      <c r="I7" s="13">
        <f>G7*H7</f>
        <v>577.63016528925618</v>
      </c>
      <c r="J7" s="9">
        <v>0</v>
      </c>
      <c r="K7" s="9">
        <v>0</v>
      </c>
      <c r="L7" s="45">
        <f>G7+I7</f>
        <v>3328.25</v>
      </c>
    </row>
    <row r="8" spans="1:12">
      <c r="A8" s="44" t="s">
        <v>39</v>
      </c>
      <c r="B8" s="9">
        <v>1392</v>
      </c>
      <c r="C8" s="10">
        <v>43404</v>
      </c>
      <c r="D8" s="10">
        <v>43404</v>
      </c>
      <c r="E8" s="9" t="s">
        <v>7</v>
      </c>
      <c r="F8" s="9" t="s">
        <v>8</v>
      </c>
      <c r="G8" s="13">
        <v>4041.66</v>
      </c>
      <c r="H8" s="9" t="s">
        <v>59</v>
      </c>
      <c r="I8" s="13">
        <v>0</v>
      </c>
      <c r="J8" s="9">
        <v>0</v>
      </c>
      <c r="K8" s="9">
        <v>0</v>
      </c>
      <c r="L8" s="45">
        <v>4041.66</v>
      </c>
    </row>
    <row r="9" spans="1:12">
      <c r="A9" s="44" t="s">
        <v>40</v>
      </c>
      <c r="B9" s="9">
        <v>1400</v>
      </c>
      <c r="C9" s="10">
        <v>43404</v>
      </c>
      <c r="D9" s="10">
        <v>43404</v>
      </c>
      <c r="E9" s="9" t="s">
        <v>10</v>
      </c>
      <c r="F9" s="9" t="s">
        <v>11</v>
      </c>
      <c r="G9" s="13">
        <f>14610.56/1.21</f>
        <v>12074.842975206611</v>
      </c>
      <c r="H9" s="11">
        <v>0.21</v>
      </c>
      <c r="I9" s="13">
        <f>G9*H9</f>
        <v>2535.7170247933882</v>
      </c>
      <c r="J9" s="9">
        <v>0</v>
      </c>
      <c r="K9" s="9">
        <v>0</v>
      </c>
      <c r="L9" s="45">
        <f>G9+I9</f>
        <v>14610.56</v>
      </c>
    </row>
    <row r="10" spans="1:12">
      <c r="A10" s="44" t="s">
        <v>41</v>
      </c>
      <c r="B10" s="9">
        <v>1466</v>
      </c>
      <c r="C10" s="10">
        <v>43404</v>
      </c>
      <c r="D10" s="10">
        <v>43404</v>
      </c>
      <c r="E10" s="9" t="s">
        <v>13</v>
      </c>
      <c r="F10" s="9" t="s">
        <v>14</v>
      </c>
      <c r="G10" s="13">
        <f>38445.25/1.1</f>
        <v>34950.227272727272</v>
      </c>
      <c r="H10" s="11">
        <v>0.1</v>
      </c>
      <c r="I10" s="13">
        <f>G10*H10</f>
        <v>3495.0227272727275</v>
      </c>
      <c r="J10" s="9">
        <v>0</v>
      </c>
      <c r="K10" s="9">
        <v>0</v>
      </c>
      <c r="L10" s="45">
        <f>G10+I10</f>
        <v>38445.25</v>
      </c>
    </row>
    <row r="11" spans="1:12">
      <c r="A11" s="44" t="s">
        <v>42</v>
      </c>
      <c r="B11" s="9">
        <v>1464</v>
      </c>
      <c r="C11" s="10">
        <v>43404</v>
      </c>
      <c r="D11" s="10">
        <v>43404</v>
      </c>
      <c r="E11" s="9" t="s">
        <v>13</v>
      </c>
      <c r="F11" s="9" t="s">
        <v>14</v>
      </c>
      <c r="G11" s="13">
        <v>8684.8799999999992</v>
      </c>
      <c r="H11" s="11">
        <v>0.1</v>
      </c>
      <c r="I11" s="13">
        <f>G11*H11</f>
        <v>868.48799999999994</v>
      </c>
      <c r="J11" s="9">
        <v>0</v>
      </c>
      <c r="K11" s="9">
        <v>0</v>
      </c>
      <c r="L11" s="45">
        <f>G11+I11</f>
        <v>9553.3679999999986</v>
      </c>
    </row>
    <row r="12" spans="1:12">
      <c r="A12" s="44" t="s">
        <v>43</v>
      </c>
      <c r="B12" s="9">
        <v>1526</v>
      </c>
      <c r="C12" s="10">
        <v>43417</v>
      </c>
      <c r="D12" s="10">
        <v>43417</v>
      </c>
      <c r="E12" s="9" t="s">
        <v>4</v>
      </c>
      <c r="F12" s="9" t="s">
        <v>5</v>
      </c>
      <c r="G12" s="13">
        <f>3189.89/1.21</f>
        <v>2636.272727272727</v>
      </c>
      <c r="H12" s="11">
        <v>0.21</v>
      </c>
      <c r="I12" s="13">
        <f>G12*H12</f>
        <v>553.61727272727262</v>
      </c>
      <c r="J12" s="9">
        <v>0</v>
      </c>
      <c r="K12" s="9">
        <v>0</v>
      </c>
      <c r="L12" s="45">
        <f>G12+I12</f>
        <v>3189.8899999999994</v>
      </c>
    </row>
    <row r="13" spans="1:12">
      <c r="A13" s="44" t="s">
        <v>44</v>
      </c>
      <c r="B13" s="9">
        <v>1559</v>
      </c>
      <c r="C13" s="10">
        <v>43433</v>
      </c>
      <c r="D13" s="10">
        <v>43433</v>
      </c>
      <c r="E13" s="9" t="s">
        <v>45</v>
      </c>
      <c r="F13" s="9" t="s">
        <v>46</v>
      </c>
      <c r="G13" s="14">
        <v>9291.91</v>
      </c>
      <c r="H13" s="11"/>
      <c r="I13" s="13">
        <v>1909.09</v>
      </c>
      <c r="J13" s="9">
        <v>0</v>
      </c>
      <c r="K13" s="9">
        <v>0</v>
      </c>
      <c r="L13" s="46">
        <v>11200</v>
      </c>
    </row>
    <row r="14" spans="1:12">
      <c r="A14" s="54"/>
      <c r="B14" s="25"/>
      <c r="C14" s="26"/>
      <c r="D14" s="26"/>
      <c r="E14" s="25"/>
      <c r="F14" s="25"/>
      <c r="G14" s="14">
        <v>9091.91</v>
      </c>
      <c r="H14" s="24">
        <v>0.21</v>
      </c>
      <c r="I14" s="23">
        <v>1909.09</v>
      </c>
      <c r="J14" s="9"/>
      <c r="K14" s="9"/>
      <c r="L14" s="47"/>
    </row>
    <row r="15" spans="1:12">
      <c r="A15" s="54"/>
      <c r="B15" s="25"/>
      <c r="C15" s="26"/>
      <c r="D15" s="26"/>
      <c r="E15" s="25"/>
      <c r="F15" s="35" t="s">
        <v>62</v>
      </c>
      <c r="G15" s="66">
        <v>200</v>
      </c>
      <c r="H15" s="33"/>
      <c r="I15" s="34"/>
      <c r="J15" s="25"/>
      <c r="K15" s="25"/>
      <c r="L15" s="47"/>
    </row>
    <row r="16" spans="1:12">
      <c r="A16" s="44" t="s">
        <v>47</v>
      </c>
      <c r="B16" s="9">
        <v>1547</v>
      </c>
      <c r="C16" s="10">
        <v>43434</v>
      </c>
      <c r="D16" s="10">
        <v>43434</v>
      </c>
      <c r="E16" s="9" t="s">
        <v>7</v>
      </c>
      <c r="F16" s="9" t="s">
        <v>8</v>
      </c>
      <c r="G16" s="13">
        <v>4041.66</v>
      </c>
      <c r="H16" s="9" t="s">
        <v>59</v>
      </c>
      <c r="I16" s="13">
        <v>0</v>
      </c>
      <c r="J16" s="9">
        <v>0</v>
      </c>
      <c r="K16" s="9">
        <v>0</v>
      </c>
      <c r="L16" s="45">
        <v>4041.66</v>
      </c>
    </row>
    <row r="17" spans="1:12">
      <c r="A17" s="44" t="s">
        <v>48</v>
      </c>
      <c r="B17" s="9">
        <v>1553</v>
      </c>
      <c r="C17" s="10">
        <v>43434</v>
      </c>
      <c r="D17" s="10">
        <v>43434</v>
      </c>
      <c r="E17" s="9" t="s">
        <v>10</v>
      </c>
      <c r="F17" s="9" t="s">
        <v>11</v>
      </c>
      <c r="G17" s="13">
        <f>14146.07/1.21</f>
        <v>11690.96694214876</v>
      </c>
      <c r="H17" s="11">
        <v>0.21</v>
      </c>
      <c r="I17" s="13">
        <f>G17*H17</f>
        <v>2455.1030578512396</v>
      </c>
      <c r="J17" s="9">
        <v>0</v>
      </c>
      <c r="K17" s="9">
        <v>0</v>
      </c>
      <c r="L17" s="45">
        <f>G17+I17</f>
        <v>14146.07</v>
      </c>
    </row>
    <row r="18" spans="1:12">
      <c r="A18" s="44" t="s">
        <v>49</v>
      </c>
      <c r="B18" s="9">
        <v>1631</v>
      </c>
      <c r="C18" s="10">
        <v>43434</v>
      </c>
      <c r="D18" s="10">
        <v>43434</v>
      </c>
      <c r="E18" s="9" t="s">
        <v>13</v>
      </c>
      <c r="F18" s="9" t="s">
        <v>14</v>
      </c>
      <c r="G18" s="13">
        <f>37311.38/1.1</f>
        <v>33919.436363636356</v>
      </c>
      <c r="H18" s="11">
        <v>0.1</v>
      </c>
      <c r="I18" s="13">
        <f>G18*H18</f>
        <v>3391.943636363636</v>
      </c>
      <c r="J18" s="9">
        <v>0</v>
      </c>
      <c r="K18" s="9">
        <v>0</v>
      </c>
      <c r="L18" s="45">
        <f>G18+I18</f>
        <v>37311.37999999999</v>
      </c>
    </row>
    <row r="19" spans="1:12">
      <c r="A19" s="44" t="s">
        <v>50</v>
      </c>
      <c r="B19" s="9">
        <v>1632</v>
      </c>
      <c r="C19" s="10">
        <v>43434</v>
      </c>
      <c r="D19" s="10">
        <v>43434</v>
      </c>
      <c r="E19" s="9" t="s">
        <v>13</v>
      </c>
      <c r="F19" s="9" t="s">
        <v>14</v>
      </c>
      <c r="G19" s="13">
        <v>8889.9</v>
      </c>
      <c r="H19" s="11">
        <v>0.1</v>
      </c>
      <c r="I19" s="13">
        <f>G19*H19</f>
        <v>888.99</v>
      </c>
      <c r="J19" s="9">
        <v>0</v>
      </c>
      <c r="K19" s="9">
        <v>0</v>
      </c>
      <c r="L19" s="45">
        <f>G19+I19</f>
        <v>9778.89</v>
      </c>
    </row>
    <row r="20" spans="1:12">
      <c r="A20" s="44" t="s">
        <v>51</v>
      </c>
      <c r="B20" s="9">
        <v>1685</v>
      </c>
      <c r="C20" s="10">
        <v>43446</v>
      </c>
      <c r="D20" s="10">
        <v>43446</v>
      </c>
      <c r="E20" s="9" t="s">
        <v>4</v>
      </c>
      <c r="F20" s="9" t="s">
        <v>5</v>
      </c>
      <c r="G20" s="13">
        <f>3041.26/1.21</f>
        <v>2513.4380165289258</v>
      </c>
      <c r="H20" s="12">
        <v>0.21</v>
      </c>
      <c r="I20" s="13">
        <f>G20*H20</f>
        <v>527.82198347107442</v>
      </c>
      <c r="J20" s="12">
        <v>0</v>
      </c>
      <c r="K20" s="12">
        <v>0</v>
      </c>
      <c r="L20" s="45">
        <f>G20+I20</f>
        <v>3041.26</v>
      </c>
    </row>
    <row r="21" spans="1:12">
      <c r="A21" s="44" t="s">
        <v>52</v>
      </c>
      <c r="B21" s="9">
        <v>1695</v>
      </c>
      <c r="C21" s="10">
        <v>43455</v>
      </c>
      <c r="D21" s="10">
        <v>43455</v>
      </c>
      <c r="E21" s="9" t="s">
        <v>53</v>
      </c>
      <c r="F21" s="9" t="s">
        <v>54</v>
      </c>
      <c r="G21" s="14">
        <f>7925.5/1.21</f>
        <v>6550</v>
      </c>
      <c r="H21" s="12">
        <v>0.21</v>
      </c>
      <c r="I21" s="13">
        <f>G21*H21</f>
        <v>1375.5</v>
      </c>
      <c r="J21" s="9">
        <v>0</v>
      </c>
      <c r="K21" s="9">
        <v>0</v>
      </c>
      <c r="L21" s="45">
        <f>G21+I21</f>
        <v>7925.5</v>
      </c>
    </row>
    <row r="22" spans="1:12">
      <c r="A22" s="44" t="s">
        <v>55</v>
      </c>
      <c r="B22" s="9">
        <v>1721</v>
      </c>
      <c r="C22" s="10">
        <v>43465</v>
      </c>
      <c r="D22" s="10">
        <v>43465</v>
      </c>
      <c r="E22" s="9" t="s">
        <v>7</v>
      </c>
      <c r="F22" s="9" t="s">
        <v>8</v>
      </c>
      <c r="G22" s="13">
        <v>4041.66</v>
      </c>
      <c r="H22" s="9" t="s">
        <v>59</v>
      </c>
      <c r="I22" s="13">
        <v>0</v>
      </c>
      <c r="J22" s="9">
        <v>0</v>
      </c>
      <c r="K22" s="9">
        <v>0</v>
      </c>
      <c r="L22" s="45">
        <v>4041.66</v>
      </c>
    </row>
    <row r="23" spans="1:12">
      <c r="A23" s="44" t="s">
        <v>56</v>
      </c>
      <c r="B23" s="9">
        <v>1697</v>
      </c>
      <c r="C23" s="10">
        <v>43465</v>
      </c>
      <c r="D23" s="10">
        <v>43465</v>
      </c>
      <c r="E23" s="9" t="s">
        <v>10</v>
      </c>
      <c r="F23" s="9" t="s">
        <v>11</v>
      </c>
      <c r="G23" s="13">
        <f>14728.16/1.21</f>
        <v>12172.03305785124</v>
      </c>
      <c r="H23" s="11">
        <v>0.21</v>
      </c>
      <c r="I23" s="13">
        <f>G23*H23</f>
        <v>2556.1269421487605</v>
      </c>
      <c r="J23" s="9">
        <v>0</v>
      </c>
      <c r="K23" s="9">
        <v>0</v>
      </c>
      <c r="L23" s="45">
        <f>G23+I23</f>
        <v>14728.16</v>
      </c>
    </row>
    <row r="24" spans="1:12">
      <c r="A24" s="44" t="s">
        <v>57</v>
      </c>
      <c r="B24" s="9">
        <v>1736</v>
      </c>
      <c r="C24" s="10">
        <v>43465</v>
      </c>
      <c r="D24" s="10">
        <v>43465</v>
      </c>
      <c r="E24" s="9" t="s">
        <v>13</v>
      </c>
      <c r="F24" s="9" t="s">
        <v>14</v>
      </c>
      <c r="G24" s="13">
        <f>37994.21/1.1</f>
        <v>34540.190909090903</v>
      </c>
      <c r="H24" s="11">
        <v>0.1</v>
      </c>
      <c r="I24" s="13">
        <f>G24*H24</f>
        <v>3454.0190909090907</v>
      </c>
      <c r="J24" s="9">
        <v>0</v>
      </c>
      <c r="K24" s="9">
        <v>0</v>
      </c>
      <c r="L24" s="45">
        <f>G24+I24</f>
        <v>37994.209999999992</v>
      </c>
    </row>
    <row r="25" spans="1:12" ht="15.75" thickBot="1">
      <c r="A25" s="48" t="s">
        <v>58</v>
      </c>
      <c r="B25" s="49">
        <v>1735</v>
      </c>
      <c r="C25" s="50">
        <v>43465</v>
      </c>
      <c r="D25" s="50">
        <v>43465</v>
      </c>
      <c r="E25" s="49" t="s">
        <v>13</v>
      </c>
      <c r="F25" s="49" t="s">
        <v>14</v>
      </c>
      <c r="G25" s="51">
        <v>9448.02</v>
      </c>
      <c r="H25" s="52">
        <v>0.1</v>
      </c>
      <c r="I25" s="51">
        <f>G25*H25</f>
        <v>944.80200000000013</v>
      </c>
      <c r="J25" s="49">
        <v>0</v>
      </c>
      <c r="K25" s="49">
        <v>0</v>
      </c>
      <c r="L25" s="53">
        <f>G25+I25</f>
        <v>10392.822</v>
      </c>
    </row>
    <row r="26" spans="1:12" ht="15.75" thickTop="1">
      <c r="G26" s="15"/>
      <c r="I26" s="16"/>
      <c r="L26" s="15"/>
    </row>
  </sheetData>
  <autoFilter ref="A2:L2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zoomScale="85" zoomScaleNormal="85" workbookViewId="0">
      <selection activeCell="G6" sqref="G6"/>
    </sheetView>
  </sheetViews>
  <sheetFormatPr baseColWidth="10" defaultRowHeight="15"/>
  <cols>
    <col min="3" max="3" width="11.42578125" style="70"/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>
      <c r="A1" s="116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>
      <c r="A2" s="38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s="67" customFormat="1">
      <c r="A3" s="17" t="str">
        <f>+[1]Hoja2!A2</f>
        <v>217030185</v>
      </c>
      <c r="B3" s="17">
        <f>+[1]Hoja2!B2</f>
        <v>19</v>
      </c>
      <c r="C3" s="69">
        <f>+[1]Hoja2!C2</f>
        <v>43469</v>
      </c>
      <c r="D3" s="69">
        <f>+[1]Hoja2!D2</f>
        <v>43469</v>
      </c>
      <c r="E3" s="83" t="str">
        <f>+[1]Hoja2!E2</f>
        <v>Viesgo Energía, S.L.</v>
      </c>
      <c r="F3" s="17" t="str">
        <f>+[1]Hoja2!F2</f>
        <v>B39540760</v>
      </c>
      <c r="G3" s="17">
        <v>2683.24</v>
      </c>
      <c r="H3" s="17">
        <v>21</v>
      </c>
      <c r="I3" s="17">
        <v>563.48</v>
      </c>
      <c r="J3" s="17">
        <f>+[1]Hoja2!J2</f>
        <v>3246.72</v>
      </c>
      <c r="K3" s="17">
        <f>+[1]Hoja2!K2</f>
        <v>0</v>
      </c>
      <c r="L3" s="45">
        <f>+G3+I3</f>
        <v>3246.72</v>
      </c>
    </row>
    <row r="4" spans="1:12" s="67" customFormat="1" ht="26.25">
      <c r="A4" s="82" t="s">
        <v>67</v>
      </c>
      <c r="B4" s="75">
        <v>191</v>
      </c>
      <c r="C4" s="76">
        <v>43479</v>
      </c>
      <c r="D4" s="76">
        <v>43479</v>
      </c>
      <c r="E4" s="84" t="s">
        <v>68</v>
      </c>
      <c r="F4" s="75"/>
      <c r="G4" s="75">
        <v>11108.61</v>
      </c>
      <c r="H4" s="75">
        <v>0</v>
      </c>
      <c r="I4" s="75">
        <v>0</v>
      </c>
      <c r="J4" s="75"/>
      <c r="K4" s="75"/>
      <c r="L4" s="45">
        <f>+G4</f>
        <v>11108.61</v>
      </c>
    </row>
    <row r="5" spans="1:12" s="67" customFormat="1">
      <c r="A5" s="17" t="str">
        <f>+[1]Hoja2!A3</f>
        <v>95399496</v>
      </c>
      <c r="B5" s="17">
        <f>+[1]Hoja2!B3</f>
        <v>46</v>
      </c>
      <c r="C5" s="69">
        <f>+[1]Hoja2!C3</f>
        <v>43493</v>
      </c>
      <c r="D5" s="69">
        <f>+[1]Hoja2!D3</f>
        <v>43493</v>
      </c>
      <c r="E5" s="17" t="str">
        <f>+[1]Hoja2!E3</f>
        <v>Repsol Butano,S.A.</v>
      </c>
      <c r="F5" s="17" t="str">
        <f>+[1]Hoja2!F3</f>
        <v>A28076420</v>
      </c>
      <c r="G5" s="17">
        <v>2765.55</v>
      </c>
      <c r="H5" s="17">
        <v>21</v>
      </c>
      <c r="I5" s="17">
        <v>580.77</v>
      </c>
      <c r="J5" s="17">
        <f>+[1]Hoja2!J3</f>
        <v>3346.32</v>
      </c>
      <c r="K5" s="17">
        <f>+[1]Hoja2!K3</f>
        <v>0</v>
      </c>
      <c r="L5" s="45">
        <f>[1]Hoja2!J3</f>
        <v>3346.32</v>
      </c>
    </row>
    <row r="6" spans="1:12" s="67" customFormat="1">
      <c r="A6" s="17" t="str">
        <f>+[1]Hoja2!A4</f>
        <v>217044172</v>
      </c>
      <c r="B6" s="17">
        <f>+[1]Hoja2!B4</f>
        <v>80</v>
      </c>
      <c r="C6" s="69">
        <f>+[1]Hoja2!C4</f>
        <v>43497</v>
      </c>
      <c r="D6" s="69">
        <f>+[1]Hoja2!D4</f>
        <v>43497</v>
      </c>
      <c r="E6" s="17" t="str">
        <f>+[1]Hoja2!E4</f>
        <v>Viesgo Energía, S.L.</v>
      </c>
      <c r="F6" s="17" t="str">
        <f>+[1]Hoja2!F4</f>
        <v>B39540760</v>
      </c>
      <c r="G6" s="17">
        <v>2743.96</v>
      </c>
      <c r="H6" s="17">
        <v>21</v>
      </c>
      <c r="I6" s="17">
        <v>576.23</v>
      </c>
      <c r="J6" s="17">
        <f>+[1]Hoja2!J4</f>
        <v>3320.19</v>
      </c>
      <c r="K6" s="17">
        <f>+[1]Hoja2!K4</f>
        <v>0</v>
      </c>
      <c r="L6" s="45">
        <f>+G6+I6</f>
        <v>3320.19</v>
      </c>
    </row>
    <row r="7" spans="1:12" s="67" customFormat="1">
      <c r="A7" s="17" t="str">
        <f>+[1]Hoja2!A5</f>
        <v>RI18011727</v>
      </c>
      <c r="B7" s="17">
        <f>+[1]Hoja2!B5</f>
        <v>87</v>
      </c>
      <c r="C7" s="69">
        <f>+[1]Hoja2!C5</f>
        <v>43496</v>
      </c>
      <c r="D7" s="69">
        <f>+[1]Hoja2!D5</f>
        <v>43496</v>
      </c>
      <c r="E7" s="17" t="str">
        <f>+[1]Hoja2!E5</f>
        <v>Eurest Colectividades, S.L.</v>
      </c>
      <c r="F7" s="17" t="str">
        <f>+[1]Hoja2!F5</f>
        <v>B80267420</v>
      </c>
      <c r="G7" s="17">
        <v>9305.64</v>
      </c>
      <c r="H7" s="17">
        <v>10</v>
      </c>
      <c r="I7" s="17">
        <v>930.56</v>
      </c>
      <c r="J7" s="17">
        <f>+[1]Hoja2!J5</f>
        <v>10042</v>
      </c>
      <c r="K7" s="17">
        <f>+[1]Hoja2!K5</f>
        <v>0</v>
      </c>
      <c r="L7" s="45">
        <v>10236.200000000001</v>
      </c>
    </row>
    <row r="8" spans="1:12" s="67" customFormat="1">
      <c r="A8" s="17" t="str">
        <f>+[1]Hoja2!A6</f>
        <v>RI18011726</v>
      </c>
      <c r="B8" s="17">
        <f>+[1]Hoja2!B6</f>
        <v>130</v>
      </c>
      <c r="C8" s="69">
        <f>+[1]Hoja2!C6</f>
        <v>43496</v>
      </c>
      <c r="D8" s="69">
        <f>+[1]Hoja2!D6</f>
        <v>43496</v>
      </c>
      <c r="E8" s="17" t="str">
        <f>+[1]Hoja2!E6</f>
        <v>Eurest Colectividades, S.L.</v>
      </c>
      <c r="F8" s="17" t="str">
        <f>+[1]Hoja2!F6</f>
        <v>B80267420</v>
      </c>
      <c r="G8" s="17">
        <v>34019.089999999997</v>
      </c>
      <c r="H8" s="17">
        <v>10</v>
      </c>
      <c r="I8" s="17">
        <v>3401.91</v>
      </c>
      <c r="J8" s="17">
        <f>+[1]Hoja2!J6</f>
        <v>37421</v>
      </c>
      <c r="K8" s="17">
        <f>+[1]Hoja2!K6</f>
        <v>0</v>
      </c>
      <c r="L8" s="45">
        <f>[1]Hoja2!J6</f>
        <v>37421</v>
      </c>
    </row>
    <row r="9" spans="1:12" s="67" customFormat="1">
      <c r="A9" s="17" t="str">
        <f>+[1]Hoja2!A7</f>
        <v>512219010002</v>
      </c>
      <c r="B9" s="17">
        <f>+[1]Hoja2!B7</f>
        <v>163</v>
      </c>
      <c r="C9" s="69">
        <f>+[1]Hoja2!C7</f>
        <v>43496</v>
      </c>
      <c r="D9" s="69">
        <f>+[1]Hoja2!D7</f>
        <v>43496</v>
      </c>
      <c r="E9" s="17" t="str">
        <f>+[1]Hoja2!E7</f>
        <v>Securitas Seguridad España,S.A.</v>
      </c>
      <c r="F9" s="17" t="str">
        <f>+[1]Hoja2!F7</f>
        <v>A79252219</v>
      </c>
      <c r="G9" s="17">
        <v>12074.84</v>
      </c>
      <c r="H9" s="17">
        <v>21</v>
      </c>
      <c r="I9" s="17">
        <v>2289.8000000000002</v>
      </c>
      <c r="J9" s="17">
        <f>+[1]Hoja2!J7</f>
        <v>14610.56</v>
      </c>
      <c r="K9" s="17">
        <f>+[1]Hoja2!K7</f>
        <v>0</v>
      </c>
      <c r="L9" s="45">
        <f>[1]Hoja2!J7</f>
        <v>14610.56</v>
      </c>
    </row>
    <row r="10" spans="1:12" s="67" customFormat="1">
      <c r="A10" s="17" t="str">
        <f>+[1]Hoja2!A8</f>
        <v>119/009325</v>
      </c>
      <c r="B10" s="17">
        <f>+[1]Hoja2!B8</f>
        <v>170</v>
      </c>
      <c r="C10" s="69">
        <f>+[1]Hoja2!C8</f>
        <v>43515</v>
      </c>
      <c r="D10" s="69">
        <f>+[1]Hoja2!D8</f>
        <v>43515</v>
      </c>
      <c r="E10" s="17" t="str">
        <f>+[1]Hoja2!E8</f>
        <v>Activa Informática y Comunicación, S.L.</v>
      </c>
      <c r="F10" s="17" t="str">
        <f>+[1]Hoja2!F8</f>
        <v>B39652581</v>
      </c>
      <c r="G10" s="17">
        <v>2540</v>
      </c>
      <c r="H10" s="17">
        <v>21</v>
      </c>
      <c r="I10" s="17">
        <v>533.4</v>
      </c>
      <c r="J10" s="17">
        <f>+[1]Hoja2!J8</f>
        <v>3073.4</v>
      </c>
      <c r="K10" s="17">
        <f>+[1]Hoja2!K8</f>
        <v>0</v>
      </c>
      <c r="L10" s="45">
        <f>+I10+G10</f>
        <v>3073.4</v>
      </c>
    </row>
    <row r="11" spans="1:12" s="67" customFormat="1">
      <c r="A11" s="17" t="str">
        <f>+[1]Hoja2!A9</f>
        <v>C1900740</v>
      </c>
      <c r="B11" s="17">
        <f>+[1]Hoja2!B9</f>
        <v>181</v>
      </c>
      <c r="C11" s="69">
        <f>+[1]Hoja2!C9</f>
        <v>43514</v>
      </c>
      <c r="D11" s="69">
        <f>+[1]Hoja2!D9</f>
        <v>43514</v>
      </c>
      <c r="E11" s="17" t="str">
        <f>+[1]Hoja2!E9</f>
        <v>Asociación Española de Fundaciones</v>
      </c>
      <c r="F11" s="17" t="str">
        <f>+[1]Hoja2!F9</f>
        <v>G83534545</v>
      </c>
      <c r="G11" s="17">
        <f>+[1]Hoja2!G9</f>
        <v>3000</v>
      </c>
      <c r="H11" s="17">
        <f>+[1]Hoja2!H9</f>
        <v>0</v>
      </c>
      <c r="I11" s="17">
        <f>+[1]Hoja2!I9</f>
        <v>0</v>
      </c>
      <c r="J11" s="17">
        <f>+[1]Hoja2!J9</f>
        <v>3000</v>
      </c>
      <c r="K11" s="17">
        <f>+[1]Hoja2!K9</f>
        <v>0</v>
      </c>
      <c r="L11" s="45">
        <f>[1]Hoja2!J9</f>
        <v>3000</v>
      </c>
    </row>
    <row r="12" spans="1:12" s="67" customFormat="1">
      <c r="A12" s="17" t="str">
        <f>+[1]Hoja2!A10</f>
        <v>512219020051</v>
      </c>
      <c r="B12" s="17">
        <f>+[1]Hoja2!B10</f>
        <v>183</v>
      </c>
      <c r="C12" s="69">
        <f>+[1]Hoja2!C10</f>
        <v>43524</v>
      </c>
      <c r="D12" s="69">
        <f>+[1]Hoja2!D10</f>
        <v>43524</v>
      </c>
      <c r="E12" s="17" t="str">
        <f>+[1]Hoja2!E10</f>
        <v>Securitas Seguridad España,S.A.</v>
      </c>
      <c r="F12" s="17" t="str">
        <f>+[1]Hoja2!F10</f>
        <v>A79252219</v>
      </c>
      <c r="G12" s="17">
        <v>10903.8</v>
      </c>
      <c r="H12" s="17">
        <v>21</v>
      </c>
      <c r="I12" s="17">
        <v>2289.8000000000002</v>
      </c>
      <c r="J12" s="17">
        <f>+[1]Hoja2!J10</f>
        <v>13193.6</v>
      </c>
      <c r="K12" s="17">
        <f>+[1]Hoja2!K10</f>
        <v>0</v>
      </c>
      <c r="L12" s="45">
        <f>[1]Hoja2!J10</f>
        <v>13193.6</v>
      </c>
    </row>
    <row r="13" spans="1:12" s="67" customFormat="1">
      <c r="A13" s="17" t="str">
        <f>+[1]Hoja2!A11</f>
        <v>RI18013591</v>
      </c>
      <c r="B13" s="17">
        <f>+[1]Hoja2!B11</f>
        <v>187</v>
      </c>
      <c r="C13" s="69">
        <f>+[1]Hoja2!C11</f>
        <v>43524</v>
      </c>
      <c r="D13" s="69">
        <f>+[1]Hoja2!D11</f>
        <v>43524</v>
      </c>
      <c r="E13" s="17" t="str">
        <f>+[1]Hoja2!E11</f>
        <v>Eurest Colectividades, S.L.</v>
      </c>
      <c r="F13" s="17" t="str">
        <f>+[1]Hoja2!F11</f>
        <v>B80267420</v>
      </c>
      <c r="G13" s="17">
        <v>8656.4</v>
      </c>
      <c r="H13" s="17">
        <v>10</v>
      </c>
      <c r="I13" s="17">
        <v>865.64</v>
      </c>
      <c r="J13" s="17">
        <f>+[1]Hoja2!J11</f>
        <v>9346.6299999999992</v>
      </c>
      <c r="K13" s="17">
        <f>+[1]Hoja2!K11</f>
        <v>0</v>
      </c>
      <c r="L13" s="45">
        <f>+I13+G13</f>
        <v>9522.0399999999991</v>
      </c>
    </row>
    <row r="14" spans="1:12" s="67" customFormat="1">
      <c r="A14" s="9" t="str">
        <f>+[1]Hoja2!A12</f>
        <v>512219020052</v>
      </c>
      <c r="B14" s="9">
        <f>+[1]Hoja2!B12</f>
        <v>188</v>
      </c>
      <c r="C14" s="77">
        <f>+[1]Hoja2!C12</f>
        <v>43524</v>
      </c>
      <c r="D14" s="77">
        <f>+[1]Hoja2!D12</f>
        <v>43524</v>
      </c>
      <c r="E14" s="9" t="str">
        <f>+[1]Hoja2!E12</f>
        <v>Eurest Colectividades, S.L.</v>
      </c>
      <c r="F14" s="9" t="str">
        <f>+[1]Hoja2!F12</f>
        <v>B80267420</v>
      </c>
      <c r="G14" s="9">
        <v>30385.69</v>
      </c>
      <c r="H14" s="9">
        <v>10</v>
      </c>
      <c r="I14" s="9">
        <v>3038.57</v>
      </c>
      <c r="J14" s="9">
        <f>+[1]Hoja2!J12</f>
        <v>33424.26</v>
      </c>
      <c r="K14" s="9">
        <f>+[1]Hoja2!K12</f>
        <v>0</v>
      </c>
      <c r="L14" s="45">
        <f>[1]Hoja2!J12</f>
        <v>33424.26</v>
      </c>
    </row>
    <row r="15" spans="1:12" s="67" customFormat="1">
      <c r="A15" s="17" t="str">
        <f>+[1]Hoja2!A13</f>
        <v>217060444</v>
      </c>
      <c r="B15" s="17">
        <f>+[1]Hoja2!B13</f>
        <v>231</v>
      </c>
      <c r="C15" s="69">
        <f>+[1]Hoja2!C13</f>
        <v>43525</v>
      </c>
      <c r="D15" s="69">
        <f>+[1]Hoja2!D13</f>
        <v>43525</v>
      </c>
      <c r="E15" s="17" t="str">
        <f>+[1]Hoja2!E13</f>
        <v>Viesgo Energía, S.L.</v>
      </c>
      <c r="F15" s="17" t="str">
        <f>+[1]Hoja2!F13</f>
        <v>B39540760</v>
      </c>
      <c r="G15" s="17">
        <v>2567.0100000000002</v>
      </c>
      <c r="H15" s="17">
        <v>21</v>
      </c>
      <c r="I15" s="17">
        <v>539.07000000000005</v>
      </c>
      <c r="J15" s="17">
        <f>+[1]Hoja2!J13</f>
        <v>3106.08</v>
      </c>
      <c r="K15" s="17">
        <f>+[1]Hoja2!K13</f>
        <v>0</v>
      </c>
      <c r="L15" s="45">
        <f>[1]Hoja2!J13</f>
        <v>3106.08</v>
      </c>
    </row>
    <row r="16" spans="1:12" s="67" customFormat="1">
      <c r="A16" s="17" t="str">
        <f>+[1]Hoja2!A14</f>
        <v>19/009334</v>
      </c>
      <c r="B16" s="17">
        <f>+[1]Hoja2!B14</f>
        <v>302</v>
      </c>
      <c r="C16" s="69">
        <f>+[1]Hoja2!C14</f>
        <v>43525</v>
      </c>
      <c r="D16" s="69">
        <f>+[1]Hoja2!D14</f>
        <v>43525</v>
      </c>
      <c r="E16" s="17" t="str">
        <f>+[1]Hoja2!E14</f>
        <v>Activa Informática y Comunicación, S.L.</v>
      </c>
      <c r="F16" s="17" t="str">
        <f>+[1]Hoja2!F14</f>
        <v>B39652581</v>
      </c>
      <c r="G16" s="17">
        <v>3193.9</v>
      </c>
      <c r="H16" s="17">
        <v>21</v>
      </c>
      <c r="I16" s="17">
        <v>670.72</v>
      </c>
      <c r="J16" s="17">
        <f>+[1]Hoja2!J14</f>
        <v>3864.62</v>
      </c>
      <c r="K16" s="17">
        <f>+[1]Hoja2!K14</f>
        <v>0</v>
      </c>
      <c r="L16" s="45">
        <f>+G16+I16</f>
        <v>3864.62</v>
      </c>
    </row>
    <row r="17" spans="1:12" s="67" customFormat="1">
      <c r="A17" s="17" t="str">
        <f>+[1]Hoja2!A15</f>
        <v>512219030096</v>
      </c>
      <c r="B17" s="17">
        <f>+[1]Hoja2!B15</f>
        <v>315</v>
      </c>
      <c r="C17" s="69">
        <f>+[1]Hoja2!C15</f>
        <v>43555</v>
      </c>
      <c r="D17" s="69">
        <f>+[1]Hoja2!D15</f>
        <v>43555</v>
      </c>
      <c r="E17" s="17" t="str">
        <f>+[1]Hoja2!E15</f>
        <v>Securitas Seguridad España,S.A.</v>
      </c>
      <c r="F17" s="17" t="str">
        <f>+[1]Hoja2!F15</f>
        <v>A79252219</v>
      </c>
      <c r="G17" s="17">
        <v>12094.28</v>
      </c>
      <c r="H17" s="17">
        <v>21</v>
      </c>
      <c r="I17" s="17">
        <v>2539.8000000000002</v>
      </c>
      <c r="J17" s="17">
        <f>+[1]Hoja2!J15</f>
        <v>14634.08</v>
      </c>
      <c r="K17" s="17">
        <f>+[1]Hoja2!K15</f>
        <v>0</v>
      </c>
      <c r="L17" s="45">
        <f>[1]Hoja2!J15</f>
        <v>14634.08</v>
      </c>
    </row>
    <row r="18" spans="1:12" s="67" customFormat="1">
      <c r="A18" s="9" t="str">
        <f>+[1]Hoja2!A16</f>
        <v>RI18017716</v>
      </c>
      <c r="B18" s="9">
        <f>+[1]Hoja2!B16</f>
        <v>361</v>
      </c>
      <c r="C18" s="77">
        <f>+[1]Hoja2!C16</f>
        <v>43555</v>
      </c>
      <c r="D18" s="77">
        <f>+[1]Hoja2!D16</f>
        <v>43555</v>
      </c>
      <c r="E18" s="9" t="str">
        <f>+[1]Hoja2!E16</f>
        <v>Eurest Colectividades, S.L.</v>
      </c>
      <c r="F18" s="9" t="str">
        <f>+[1]Hoja2!F16</f>
        <v>B80267420</v>
      </c>
      <c r="G18" s="12">
        <f>10442.94/1.1</f>
        <v>9493.5818181818177</v>
      </c>
      <c r="H18" s="9">
        <v>10</v>
      </c>
      <c r="I18" s="12">
        <f>G18*H18/100</f>
        <v>949.35818181818172</v>
      </c>
      <c r="J18" s="17">
        <f>+[1]Hoja2!J16</f>
        <v>10248.73</v>
      </c>
      <c r="K18" s="17">
        <f>+[1]Hoja2!K16</f>
        <v>0</v>
      </c>
      <c r="L18" s="45">
        <f>+G18+I18</f>
        <v>10442.939999999999</v>
      </c>
    </row>
    <row r="19" spans="1:12" s="67" customFormat="1">
      <c r="A19" s="17" t="str">
        <f>+[1]Hoja2!A17</f>
        <v>85113171</v>
      </c>
      <c r="B19" s="17">
        <f>+[1]Hoja2!B17</f>
        <v>363</v>
      </c>
      <c r="C19" s="69">
        <f>+[1]Hoja2!C17</f>
        <v>43552</v>
      </c>
      <c r="D19" s="69">
        <f>+[1]Hoja2!D17</f>
        <v>43552</v>
      </c>
      <c r="E19" s="17" t="str">
        <f>+[1]Hoja2!E17</f>
        <v>Repsol Butano,S.A.</v>
      </c>
      <c r="F19" s="17" t="str">
        <f>+[1]Hoja2!F17</f>
        <v>A28076420</v>
      </c>
      <c r="G19" s="17">
        <v>4075.95</v>
      </c>
      <c r="H19" s="17">
        <v>21</v>
      </c>
      <c r="I19" s="17">
        <v>855.95</v>
      </c>
      <c r="J19" s="17">
        <f>+[1]Hoja2!J17</f>
        <v>4931.8999999999996</v>
      </c>
      <c r="K19" s="17">
        <f>+[1]Hoja2!K17</f>
        <v>0</v>
      </c>
      <c r="L19" s="45">
        <f>[1]Hoja2!J17</f>
        <v>4931.8999999999996</v>
      </c>
    </row>
    <row r="20" spans="1:12" s="67" customFormat="1">
      <c r="A20" s="9" t="str">
        <f>+[1]Hoja2!A18</f>
        <v>RI18017715</v>
      </c>
      <c r="B20" s="9">
        <f>+[1]Hoja2!B18</f>
        <v>364</v>
      </c>
      <c r="C20" s="77">
        <f>+[1]Hoja2!C18</f>
        <v>43555</v>
      </c>
      <c r="D20" s="77">
        <f>+[1]Hoja2!D18</f>
        <v>43555</v>
      </c>
      <c r="E20" s="9" t="str">
        <f>+[1]Hoja2!E18</f>
        <v>Eurest Colectividades, S.L.</v>
      </c>
      <c r="F20" s="9" t="str">
        <f>+[1]Hoja2!F18</f>
        <v>B80267420</v>
      </c>
      <c r="G20" s="9">
        <v>33110.74</v>
      </c>
      <c r="H20" s="9">
        <v>10</v>
      </c>
      <c r="I20" s="9">
        <v>3311.07</v>
      </c>
      <c r="J20" s="17">
        <f>+[1]Hoja2!J18</f>
        <v>36421.81</v>
      </c>
      <c r="K20" s="67">
        <f>+[1]Hoja2!K18</f>
        <v>0</v>
      </c>
      <c r="L20" s="45">
        <f>[1]Hoja2!J18</f>
        <v>36421.81</v>
      </c>
    </row>
    <row r="21" spans="1:12" s="67" customFormat="1">
      <c r="A21" s="17"/>
      <c r="B21" s="17"/>
      <c r="C21" s="69"/>
      <c r="D21" s="69"/>
      <c r="E21" s="17"/>
      <c r="F21" s="17"/>
      <c r="G21" s="17"/>
      <c r="H21" s="17"/>
      <c r="I21" s="17"/>
      <c r="J21" s="17"/>
      <c r="K21" s="17"/>
      <c r="L21" s="45"/>
    </row>
    <row r="22" spans="1:12" s="67" customFormat="1">
      <c r="A22" s="17"/>
      <c r="B22" s="17"/>
      <c r="C22" s="69"/>
      <c r="D22" s="69"/>
      <c r="E22" s="17"/>
      <c r="F22" s="17"/>
      <c r="G22" s="17"/>
      <c r="H22" s="17"/>
      <c r="I22" s="17"/>
      <c r="J22" s="17"/>
      <c r="K22" s="17"/>
      <c r="L22" s="45"/>
    </row>
    <row r="23" spans="1:12" s="67" customFormat="1">
      <c r="A23" s="9"/>
      <c r="B23" s="9"/>
      <c r="C23" s="69"/>
      <c r="D23" s="69"/>
      <c r="E23" s="71"/>
      <c r="F23" s="9"/>
      <c r="G23" s="13"/>
      <c r="H23" s="9"/>
      <c r="I23" s="13"/>
      <c r="J23" s="9"/>
      <c r="K23" s="9"/>
      <c r="L23" s="45"/>
    </row>
    <row r="24" spans="1:12" s="67" customFormat="1">
      <c r="A24" s="9"/>
      <c r="B24" s="9"/>
      <c r="C24" s="69"/>
      <c r="D24" s="69"/>
      <c r="E24" s="71"/>
      <c r="F24" s="9"/>
      <c r="G24" s="13"/>
      <c r="H24" s="11"/>
      <c r="I24" s="13"/>
      <c r="J24" s="9"/>
      <c r="K24" s="9"/>
      <c r="L24" s="45"/>
    </row>
    <row r="25" spans="1:12" s="67" customFormat="1">
      <c r="A25" s="9"/>
      <c r="B25" s="9"/>
      <c r="C25" s="69"/>
      <c r="D25" s="69"/>
      <c r="E25" s="71"/>
      <c r="F25" s="9"/>
      <c r="G25" s="13"/>
      <c r="H25" s="11"/>
      <c r="I25" s="13"/>
      <c r="J25" s="9"/>
      <c r="K25" s="9"/>
      <c r="L25" s="45"/>
    </row>
    <row r="26" spans="1:12" s="67" customFormat="1" ht="15.75" thickBot="1">
      <c r="A26" s="73"/>
      <c r="B26" s="73"/>
      <c r="C26" s="74"/>
      <c r="D26" s="74"/>
      <c r="E26" s="72"/>
      <c r="F26" s="49"/>
      <c r="G26" s="51"/>
      <c r="H26" s="52"/>
      <c r="I26" s="51"/>
      <c r="J26" s="49"/>
      <c r="K26" s="49"/>
      <c r="L26" s="53"/>
    </row>
    <row r="27" spans="1:12" s="78" customFormat="1">
      <c r="C27" s="79"/>
      <c r="G27" s="80"/>
      <c r="I27" s="81"/>
      <c r="L27" s="80"/>
    </row>
  </sheetData>
  <autoFilter ref="A2:L20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zoomScale="85" zoomScaleNormal="85" workbookViewId="0">
      <selection activeCell="H7" sqref="H7"/>
    </sheetView>
  </sheetViews>
  <sheetFormatPr baseColWidth="10" defaultRowHeight="15"/>
  <cols>
    <col min="1" max="1" width="14.140625" style="90" customWidth="1"/>
    <col min="3" max="3" width="11.42578125" style="70"/>
    <col min="5" max="5" width="49.85546875" bestFit="1" customWidth="1"/>
    <col min="6" max="6" width="11.42578125" customWidth="1"/>
    <col min="7" max="7" width="12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>
      <c r="A1" s="116" t="s">
        <v>66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>
      <c r="A2" s="85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>
      <c r="A3" s="86"/>
      <c r="B3" s="75">
        <v>1805</v>
      </c>
      <c r="C3" s="76">
        <v>43556</v>
      </c>
      <c r="D3" s="76">
        <v>43556</v>
      </c>
      <c r="E3" s="75" t="s">
        <v>65</v>
      </c>
      <c r="F3" s="75"/>
      <c r="G3" s="91">
        <v>3710.8</v>
      </c>
      <c r="H3" s="100">
        <v>0</v>
      </c>
      <c r="I3" s="91">
        <v>0</v>
      </c>
      <c r="J3" s="91"/>
      <c r="K3" s="91"/>
      <c r="L3" s="91">
        <f>+G3</f>
        <v>3710.8</v>
      </c>
    </row>
    <row r="4" spans="1:12" s="67" customFormat="1">
      <c r="A4" s="87" t="s">
        <v>70</v>
      </c>
      <c r="B4" s="17">
        <v>478</v>
      </c>
      <c r="C4" s="69">
        <v>43585</v>
      </c>
      <c r="D4" s="69">
        <v>43585</v>
      </c>
      <c r="E4" s="17" t="s">
        <v>10</v>
      </c>
      <c r="F4" s="17" t="s">
        <v>11</v>
      </c>
      <c r="G4" s="92">
        <v>3916.43</v>
      </c>
      <c r="H4" s="105">
        <v>0.21</v>
      </c>
      <c r="I4" s="92">
        <v>822.45</v>
      </c>
      <c r="J4" s="92"/>
      <c r="K4" s="92"/>
      <c r="L4" s="92">
        <v>4738.88</v>
      </c>
    </row>
    <row r="5" spans="1:12" s="67" customFormat="1">
      <c r="A5" s="87" t="s">
        <v>69</v>
      </c>
      <c r="B5" s="17">
        <v>477</v>
      </c>
      <c r="C5" s="69">
        <v>43585</v>
      </c>
      <c r="D5" s="69">
        <v>43585</v>
      </c>
      <c r="E5" s="17" t="s">
        <v>10</v>
      </c>
      <c r="F5" s="17" t="s">
        <v>11</v>
      </c>
      <c r="G5" s="92">
        <v>7793.98</v>
      </c>
      <c r="H5" s="105">
        <v>0.21</v>
      </c>
      <c r="I5" s="92">
        <v>1636.74</v>
      </c>
      <c r="J5" s="92"/>
      <c r="K5" s="92"/>
      <c r="L5" s="92">
        <v>9430.7199999999993</v>
      </c>
    </row>
    <row r="6" spans="1:12" s="67" customFormat="1">
      <c r="A6" s="87" t="s">
        <v>71</v>
      </c>
      <c r="B6" s="17">
        <v>498</v>
      </c>
      <c r="C6" s="69">
        <v>43585</v>
      </c>
      <c r="D6" s="69">
        <v>43585</v>
      </c>
      <c r="E6" s="17" t="s">
        <v>13</v>
      </c>
      <c r="F6" s="17" t="s">
        <v>14</v>
      </c>
      <c r="G6" s="92">
        <v>8183.72</v>
      </c>
      <c r="H6" s="105">
        <v>0.1</v>
      </c>
      <c r="I6" s="92">
        <v>818.37</v>
      </c>
      <c r="J6" s="92"/>
      <c r="K6" s="92"/>
      <c r="L6" s="92">
        <v>9002.09</v>
      </c>
    </row>
    <row r="7" spans="1:12" s="67" customFormat="1">
      <c r="A7" s="87" t="s">
        <v>72</v>
      </c>
      <c r="B7" s="17">
        <v>497</v>
      </c>
      <c r="C7" s="69">
        <v>43585</v>
      </c>
      <c r="D7" s="69">
        <v>43585</v>
      </c>
      <c r="E7" s="17" t="s">
        <v>13</v>
      </c>
      <c r="F7" s="17" t="s">
        <v>14</v>
      </c>
      <c r="G7" s="92">
        <v>31405.1</v>
      </c>
      <c r="H7" s="105">
        <v>0.1</v>
      </c>
      <c r="I7" s="92">
        <v>3140.51</v>
      </c>
      <c r="J7" s="92"/>
      <c r="K7" s="92"/>
      <c r="L7" s="92">
        <v>34545.61</v>
      </c>
    </row>
    <row r="8" spans="1:12" s="67" customFormat="1">
      <c r="A8" s="88" t="s">
        <v>73</v>
      </c>
      <c r="B8" s="17">
        <v>622</v>
      </c>
      <c r="C8" s="69">
        <v>43616</v>
      </c>
      <c r="D8" s="69">
        <v>43616</v>
      </c>
      <c r="E8" s="9" t="s">
        <v>10</v>
      </c>
      <c r="F8" s="9" t="s">
        <v>11</v>
      </c>
      <c r="G8" s="92">
        <v>12094.28</v>
      </c>
      <c r="H8" s="105">
        <v>0.21</v>
      </c>
      <c r="I8" s="92">
        <v>2539.8000000000002</v>
      </c>
      <c r="J8" s="92"/>
      <c r="K8" s="92"/>
      <c r="L8" s="92">
        <v>14634.08</v>
      </c>
    </row>
    <row r="9" spans="1:12" s="67" customFormat="1">
      <c r="A9" s="88" t="s">
        <v>74</v>
      </c>
      <c r="B9" s="17">
        <v>693</v>
      </c>
      <c r="C9" s="69">
        <v>43627</v>
      </c>
      <c r="D9" s="69">
        <v>43627</v>
      </c>
      <c r="E9" s="9" t="s">
        <v>75</v>
      </c>
      <c r="F9" s="9" t="s">
        <v>76</v>
      </c>
      <c r="G9" s="92">
        <v>4544.6499999999996</v>
      </c>
      <c r="H9" s="105">
        <v>0.21</v>
      </c>
      <c r="I9" s="92">
        <v>954.38</v>
      </c>
      <c r="J9" s="92"/>
      <c r="K9" s="92"/>
      <c r="L9" s="92">
        <v>5499.03</v>
      </c>
    </row>
    <row r="10" spans="1:12" s="67" customFormat="1">
      <c r="A10" s="88" t="s">
        <v>77</v>
      </c>
      <c r="B10" s="17">
        <v>788</v>
      </c>
      <c r="C10" s="69">
        <v>43616</v>
      </c>
      <c r="D10" s="69">
        <v>43616</v>
      </c>
      <c r="E10" s="9" t="s">
        <v>78</v>
      </c>
      <c r="F10" s="9" t="s">
        <v>79</v>
      </c>
      <c r="G10" s="92">
        <v>3229</v>
      </c>
      <c r="H10" s="105">
        <v>0</v>
      </c>
      <c r="I10" s="92">
        <v>0</v>
      </c>
      <c r="J10" s="92"/>
      <c r="K10" s="92"/>
      <c r="L10" s="92">
        <f>+G10+I10</f>
        <v>3229</v>
      </c>
    </row>
    <row r="11" spans="1:12" s="67" customFormat="1">
      <c r="A11" s="88" t="s">
        <v>80</v>
      </c>
      <c r="B11" s="17">
        <v>783</v>
      </c>
      <c r="C11" s="69">
        <v>43646</v>
      </c>
      <c r="D11" s="69">
        <v>43646</v>
      </c>
      <c r="E11" s="9" t="s">
        <v>10</v>
      </c>
      <c r="F11" s="9" t="s">
        <v>11</v>
      </c>
      <c r="G11" s="92">
        <v>11710.41</v>
      </c>
      <c r="H11" s="105">
        <v>0.21</v>
      </c>
      <c r="I11" s="92">
        <v>2459.19</v>
      </c>
      <c r="J11" s="92"/>
      <c r="K11" s="92"/>
      <c r="L11" s="92">
        <f>+G11+I11</f>
        <v>14169.6</v>
      </c>
    </row>
    <row r="12" spans="1:12" s="67" customFormat="1">
      <c r="A12" s="88" t="s">
        <v>81</v>
      </c>
      <c r="B12" s="17">
        <v>640</v>
      </c>
      <c r="C12" s="69">
        <v>43616</v>
      </c>
      <c r="D12" s="69">
        <v>43616</v>
      </c>
      <c r="E12" s="9" t="s">
        <v>13</v>
      </c>
      <c r="F12" s="9" t="s">
        <v>14</v>
      </c>
      <c r="G12" s="92">
        <v>32820.32</v>
      </c>
      <c r="H12" s="105">
        <v>0.1</v>
      </c>
      <c r="I12" s="92">
        <v>3282.03</v>
      </c>
      <c r="J12" s="92"/>
      <c r="K12" s="92"/>
      <c r="L12" s="92">
        <v>36102.35</v>
      </c>
    </row>
    <row r="13" spans="1:12" s="67" customFormat="1">
      <c r="A13" s="88" t="s">
        <v>82</v>
      </c>
      <c r="B13" s="17">
        <v>639</v>
      </c>
      <c r="C13" s="69">
        <v>43616</v>
      </c>
      <c r="D13" s="69">
        <v>43616</v>
      </c>
      <c r="E13" s="9" t="s">
        <v>13</v>
      </c>
      <c r="F13" s="9" t="s">
        <v>14</v>
      </c>
      <c r="G13" s="92">
        <v>8781.7000000000007</v>
      </c>
      <c r="H13" s="105">
        <v>0.1</v>
      </c>
      <c r="I13" s="92">
        <v>878.17</v>
      </c>
      <c r="J13" s="92"/>
      <c r="K13" s="92"/>
      <c r="L13" s="92">
        <v>9659.8700000000008</v>
      </c>
    </row>
    <row r="14" spans="1:12" s="67" customFormat="1">
      <c r="A14" s="88" t="s">
        <v>83</v>
      </c>
      <c r="B14" s="17">
        <v>795</v>
      </c>
      <c r="C14" s="69">
        <v>43646</v>
      </c>
      <c r="D14" s="69">
        <v>43646</v>
      </c>
      <c r="E14" s="9" t="s">
        <v>13</v>
      </c>
      <c r="F14" s="9" t="s">
        <v>14</v>
      </c>
      <c r="G14" s="92">
        <v>31968.9</v>
      </c>
      <c r="H14" s="105">
        <v>0.1</v>
      </c>
      <c r="I14" s="92">
        <v>3196.89</v>
      </c>
      <c r="J14" s="92"/>
      <c r="K14" s="92"/>
      <c r="L14" s="92">
        <v>35165.79</v>
      </c>
    </row>
    <row r="15" spans="1:12" s="67" customFormat="1">
      <c r="A15" s="88" t="s">
        <v>84</v>
      </c>
      <c r="B15" s="17">
        <v>793</v>
      </c>
      <c r="C15" s="69">
        <v>43646</v>
      </c>
      <c r="D15" s="69">
        <v>43646</v>
      </c>
      <c r="E15" s="9" t="s">
        <v>13</v>
      </c>
      <c r="F15" s="9" t="s">
        <v>14</v>
      </c>
      <c r="G15" s="92">
        <v>9470.7900000000009</v>
      </c>
      <c r="H15" s="105">
        <v>0.1</v>
      </c>
      <c r="I15" s="92">
        <v>947.08</v>
      </c>
      <c r="J15" s="92"/>
      <c r="K15" s="92"/>
      <c r="L15" s="92">
        <v>10417.870000000001</v>
      </c>
    </row>
    <row r="16" spans="1:12" s="67" customFormat="1">
      <c r="A16" s="87"/>
      <c r="B16" s="17"/>
      <c r="C16" s="69"/>
      <c r="D16" s="69"/>
      <c r="E16" s="17"/>
      <c r="F16" s="17"/>
      <c r="G16" s="92"/>
      <c r="H16" s="105"/>
      <c r="I16" s="92"/>
      <c r="J16" s="92"/>
      <c r="K16" s="92"/>
      <c r="L16" s="92"/>
    </row>
    <row r="17" spans="1:12" s="67" customFormat="1">
      <c r="A17" s="88"/>
      <c r="B17" s="9"/>
      <c r="C17" s="77"/>
      <c r="D17" s="77"/>
      <c r="E17" s="9"/>
      <c r="F17" s="9"/>
      <c r="G17" s="93"/>
      <c r="H17" s="99"/>
      <c r="I17" s="93"/>
      <c r="J17" s="92"/>
      <c r="K17" s="92"/>
      <c r="L17" s="93"/>
    </row>
    <row r="18" spans="1:12" s="67" customFormat="1">
      <c r="A18" s="87"/>
      <c r="B18" s="17"/>
      <c r="C18" s="69"/>
      <c r="D18" s="69"/>
      <c r="E18" s="17"/>
      <c r="F18" s="17"/>
      <c r="G18" s="92"/>
      <c r="H18" s="105"/>
      <c r="I18" s="92"/>
      <c r="J18" s="92"/>
      <c r="K18" s="92"/>
      <c r="L18" s="92"/>
    </row>
    <row r="19" spans="1:12" s="67" customFormat="1">
      <c r="A19" s="88"/>
      <c r="B19" s="9"/>
      <c r="C19" s="77"/>
      <c r="D19" s="77"/>
      <c r="E19" s="9"/>
      <c r="F19" s="9"/>
      <c r="G19" s="93"/>
      <c r="H19" s="99"/>
      <c r="I19" s="93"/>
      <c r="J19" s="92"/>
      <c r="K19" s="94"/>
      <c r="L19" s="103"/>
    </row>
    <row r="20" spans="1:12" s="67" customFormat="1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>
      <c r="A21" s="87"/>
      <c r="B21" s="17"/>
      <c r="C21" s="69"/>
      <c r="D21" s="69"/>
      <c r="E21" s="17"/>
      <c r="F21" s="17"/>
      <c r="G21" s="92"/>
      <c r="H21" s="105"/>
      <c r="I21" s="92"/>
      <c r="J21" s="92"/>
      <c r="K21" s="92"/>
      <c r="L21" s="92"/>
    </row>
    <row r="22" spans="1:12" s="67" customFormat="1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>
      <c r="A24" s="88"/>
      <c r="B24" s="9"/>
      <c r="C24" s="69"/>
      <c r="D24" s="69"/>
      <c r="E24" s="71"/>
      <c r="F24" s="9"/>
      <c r="G24" s="93"/>
      <c r="H24" s="99"/>
      <c r="I24" s="93"/>
      <c r="J24" s="93"/>
      <c r="K24" s="93"/>
      <c r="L24" s="107"/>
    </row>
    <row r="25" spans="1:12" s="67" customFormat="1" ht="15.75" thickBot="1">
      <c r="A25" s="89"/>
      <c r="B25" s="73"/>
      <c r="C25" s="74"/>
      <c r="D25" s="74"/>
      <c r="E25" s="72"/>
      <c r="F25" s="49"/>
      <c r="G25" s="104"/>
      <c r="H25" s="95"/>
      <c r="I25" s="104"/>
      <c r="J25" s="104"/>
      <c r="K25" s="104"/>
      <c r="L25" s="101"/>
    </row>
    <row r="26" spans="1:12">
      <c r="I26" s="106"/>
    </row>
  </sheetData>
  <autoFilter ref="A2:L19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5"/>
  <sheetViews>
    <sheetView zoomScale="85" zoomScaleNormal="85" workbookViewId="0">
      <selection activeCell="F7" sqref="F7"/>
    </sheetView>
  </sheetViews>
  <sheetFormatPr baseColWidth="10" defaultRowHeight="15"/>
  <cols>
    <col min="1" max="1" width="14.14062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  <col min="13" max="13" width="12.140625" bestFit="1" customWidth="1"/>
  </cols>
  <sheetData>
    <row r="1" spans="1:12" ht="86.25" customHeight="1" thickTop="1">
      <c r="A1" s="116" t="s">
        <v>66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>
      <c r="A2" s="85" t="s">
        <v>24</v>
      </c>
      <c r="B2" s="4" t="s">
        <v>25</v>
      </c>
      <c r="C2" s="68" t="s">
        <v>26</v>
      </c>
      <c r="D2" s="4" t="s">
        <v>27</v>
      </c>
      <c r="E2" s="109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>
      <c r="A3" s="88" t="s">
        <v>85</v>
      </c>
      <c r="B3" s="17" t="s">
        <v>86</v>
      </c>
      <c r="C3" s="69">
        <v>43677</v>
      </c>
      <c r="D3" s="69">
        <v>43677</v>
      </c>
      <c r="E3" s="9" t="s">
        <v>10</v>
      </c>
      <c r="F3" s="9" t="s">
        <v>11</v>
      </c>
      <c r="G3" s="92">
        <v>12074.84</v>
      </c>
      <c r="H3" s="105">
        <v>0.21</v>
      </c>
      <c r="I3" s="92">
        <v>2535.7199999999998</v>
      </c>
      <c r="J3" s="92"/>
      <c r="K3" s="92"/>
      <c r="L3" s="92">
        <v>14610.56</v>
      </c>
    </row>
    <row r="4" spans="1:12" s="67" customFormat="1">
      <c r="A4" s="88" t="s">
        <v>87</v>
      </c>
      <c r="B4" s="17">
        <v>920</v>
      </c>
      <c r="C4" s="69">
        <v>43677</v>
      </c>
      <c r="D4" s="69">
        <v>43677</v>
      </c>
      <c r="E4" s="9" t="s">
        <v>13</v>
      </c>
      <c r="F4" s="9" t="s">
        <v>14</v>
      </c>
      <c r="G4" s="92">
        <v>32774.754545454547</v>
      </c>
      <c r="H4" s="105">
        <v>0.1</v>
      </c>
      <c r="I4" s="92">
        <v>3277.4754545454548</v>
      </c>
      <c r="J4" s="92"/>
      <c r="K4" s="92"/>
      <c r="L4" s="92">
        <v>36052.230000000003</v>
      </c>
    </row>
    <row r="5" spans="1:12" s="67" customFormat="1">
      <c r="A5" s="88" t="s">
        <v>88</v>
      </c>
      <c r="B5" s="17">
        <v>921</v>
      </c>
      <c r="C5" s="69">
        <v>43677</v>
      </c>
      <c r="D5" s="69">
        <v>43677</v>
      </c>
      <c r="E5" s="9" t="s">
        <v>13</v>
      </c>
      <c r="F5" s="9" t="s">
        <v>14</v>
      </c>
      <c r="G5" s="92">
        <v>8929.7636363636357</v>
      </c>
      <c r="H5" s="105">
        <v>0.1</v>
      </c>
      <c r="I5" s="92">
        <v>892.97636363636366</v>
      </c>
      <c r="J5" s="92"/>
      <c r="K5" s="92"/>
      <c r="L5" s="92">
        <v>9822.74</v>
      </c>
    </row>
    <row r="6" spans="1:12" s="67" customFormat="1">
      <c r="A6" s="88" t="s">
        <v>89</v>
      </c>
      <c r="B6" s="17">
        <v>1057</v>
      </c>
      <c r="C6" s="69">
        <v>43708</v>
      </c>
      <c r="D6" s="69">
        <v>43708</v>
      </c>
      <c r="E6" s="9" t="s">
        <v>10</v>
      </c>
      <c r="F6" s="9" t="s">
        <v>11</v>
      </c>
      <c r="G6" s="92">
        <v>12113.719008264463</v>
      </c>
      <c r="H6" s="105">
        <v>0.21</v>
      </c>
      <c r="I6" s="92">
        <v>2543.880991735537</v>
      </c>
      <c r="J6" s="92"/>
      <c r="K6" s="92"/>
      <c r="L6" s="92">
        <v>14657.6</v>
      </c>
    </row>
    <row r="7" spans="1:12" s="67" customFormat="1">
      <c r="A7" s="88" t="s">
        <v>90</v>
      </c>
      <c r="B7" s="17">
        <v>1114</v>
      </c>
      <c r="C7" s="69">
        <v>43708</v>
      </c>
      <c r="D7" s="69">
        <v>43708</v>
      </c>
      <c r="E7" s="9" t="s">
        <v>13</v>
      </c>
      <c r="F7" s="9" t="s">
        <v>14</v>
      </c>
      <c r="G7" s="92">
        <v>32171.063636363633</v>
      </c>
      <c r="H7" s="105">
        <v>0.1</v>
      </c>
      <c r="I7" s="92">
        <v>3217.1063636363633</v>
      </c>
      <c r="J7" s="92"/>
      <c r="K7" s="92"/>
      <c r="L7" s="92">
        <v>35388.17</v>
      </c>
    </row>
    <row r="8" spans="1:12" s="67" customFormat="1">
      <c r="A8" s="88" t="s">
        <v>91</v>
      </c>
      <c r="B8" s="17">
        <v>1115</v>
      </c>
      <c r="C8" s="69">
        <v>43708</v>
      </c>
      <c r="D8" s="69">
        <v>43708</v>
      </c>
      <c r="E8" s="9" t="s">
        <v>13</v>
      </c>
      <c r="F8" s="9" t="s">
        <v>14</v>
      </c>
      <c r="G8" s="92">
        <v>8394.4363636363614</v>
      </c>
      <c r="H8" s="105">
        <v>0.1</v>
      </c>
      <c r="I8" s="92">
        <v>839.44363636363619</v>
      </c>
      <c r="J8" s="92"/>
      <c r="K8" s="92"/>
      <c r="L8" s="92">
        <v>9233.8799999999992</v>
      </c>
    </row>
    <row r="9" spans="1:12" s="67" customFormat="1">
      <c r="A9" s="88" t="s">
        <v>92</v>
      </c>
      <c r="B9" s="17">
        <v>1196</v>
      </c>
      <c r="C9" s="69">
        <v>43738</v>
      </c>
      <c r="D9" s="69">
        <v>43738</v>
      </c>
      <c r="E9" s="9" t="s">
        <v>10</v>
      </c>
      <c r="F9" s="9" t="s">
        <v>11</v>
      </c>
      <c r="G9" s="92">
        <v>11690.96694214876</v>
      </c>
      <c r="H9" s="105">
        <v>0.21</v>
      </c>
      <c r="I9" s="92">
        <v>2455.1030578512396</v>
      </c>
      <c r="J9" s="92"/>
      <c r="K9" s="92"/>
      <c r="L9" s="92">
        <v>14146.07</v>
      </c>
    </row>
    <row r="10" spans="1:12" s="67" customFormat="1">
      <c r="A10" s="88" t="s">
        <v>93</v>
      </c>
      <c r="B10" s="17">
        <v>1202</v>
      </c>
      <c r="C10" s="69">
        <v>43738</v>
      </c>
      <c r="D10" s="69">
        <v>43738</v>
      </c>
      <c r="E10" s="9" t="s">
        <v>13</v>
      </c>
      <c r="F10" s="9" t="s">
        <v>14</v>
      </c>
      <c r="G10" s="92">
        <v>8394.4363636363614</v>
      </c>
      <c r="H10" s="105">
        <v>0.1</v>
      </c>
      <c r="I10" s="92">
        <v>839.44363636363619</v>
      </c>
      <c r="J10" s="92"/>
      <c r="K10" s="92"/>
      <c r="L10" s="92">
        <v>9233.8799999999992</v>
      </c>
    </row>
    <row r="11" spans="1:12" s="67" customFormat="1">
      <c r="A11" s="88" t="s">
        <v>94</v>
      </c>
      <c r="B11" s="17">
        <v>1203</v>
      </c>
      <c r="C11" s="69">
        <v>43738</v>
      </c>
      <c r="D11" s="69">
        <v>43738</v>
      </c>
      <c r="E11" s="9" t="s">
        <v>13</v>
      </c>
      <c r="F11" s="9" t="s">
        <v>14</v>
      </c>
      <c r="G11" s="92">
        <v>32171.063636363633</v>
      </c>
      <c r="H11" s="105">
        <v>0.1</v>
      </c>
      <c r="I11" s="92">
        <v>3217.1063636363633</v>
      </c>
      <c r="J11" s="92"/>
      <c r="K11" s="92"/>
      <c r="L11" s="92">
        <v>35388.17</v>
      </c>
    </row>
    <row r="12" spans="1:12" s="67" customFormat="1">
      <c r="A12" s="88"/>
      <c r="B12" s="17"/>
      <c r="C12" s="69"/>
      <c r="D12" s="69"/>
      <c r="E12" s="9"/>
      <c r="F12" s="9"/>
      <c r="G12" s="92"/>
      <c r="H12" s="105"/>
      <c r="I12" s="92"/>
      <c r="J12" s="92"/>
      <c r="K12" s="92"/>
      <c r="L12" s="92"/>
    </row>
    <row r="13" spans="1:12" s="67" customFormat="1">
      <c r="A13" s="88"/>
      <c r="B13" s="17"/>
      <c r="C13" s="69"/>
      <c r="D13" s="69"/>
      <c r="E13" s="9"/>
      <c r="F13" s="9"/>
      <c r="G13" s="92"/>
      <c r="H13" s="105"/>
      <c r="I13" s="92"/>
      <c r="J13" s="92"/>
      <c r="K13" s="92"/>
      <c r="L13" s="92"/>
    </row>
    <row r="14" spans="1:12" s="67" customFormat="1">
      <c r="A14" s="88"/>
      <c r="B14" s="17"/>
      <c r="C14" s="69"/>
      <c r="D14" s="69"/>
      <c r="E14" s="9"/>
      <c r="F14" s="9"/>
      <c r="G14" s="92"/>
      <c r="H14" s="105"/>
      <c r="I14" s="92"/>
      <c r="J14" s="92"/>
      <c r="K14" s="92"/>
      <c r="L14" s="92"/>
    </row>
    <row r="15" spans="1:12" s="67" customFormat="1">
      <c r="A15" s="87"/>
      <c r="B15" s="17"/>
      <c r="C15" s="69"/>
      <c r="D15" s="69"/>
      <c r="E15" s="17"/>
      <c r="F15" s="17"/>
      <c r="G15" s="92"/>
      <c r="H15" s="105"/>
      <c r="I15" s="92"/>
      <c r="J15" s="92"/>
      <c r="K15" s="92"/>
      <c r="L15" s="92"/>
    </row>
    <row r="16" spans="1:12" s="67" customFormat="1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93"/>
    </row>
    <row r="17" spans="1:12" s="67" customFormat="1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92"/>
    </row>
    <row r="18" spans="1:12" s="67" customFormat="1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3"/>
    </row>
    <row r="19" spans="1:12" s="67" customFormat="1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92"/>
    </row>
    <row r="20" spans="1:12" s="67" customFormat="1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5"/>
  <sheetViews>
    <sheetView tabSelected="1" zoomScale="85" zoomScaleNormal="85" workbookViewId="0">
      <selection activeCell="E23" sqref="E23"/>
    </sheetView>
  </sheetViews>
  <sheetFormatPr baseColWidth="10" defaultRowHeight="15"/>
  <cols>
    <col min="1" max="1" width="15.85546875" style="90" customWidth="1"/>
    <col min="2" max="2" width="13.7109375" customWidth="1"/>
    <col min="3" max="3" width="11.42578125" style="70"/>
    <col min="4" max="4" width="15" customWidth="1"/>
    <col min="5" max="5" width="49.85546875" bestFit="1" customWidth="1"/>
    <col min="6" max="6" width="11.42578125" customWidth="1"/>
    <col min="7" max="7" width="16" style="97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>
      <c r="A1" s="116" t="s">
        <v>95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</row>
    <row r="2" spans="1:12">
      <c r="A2" s="85" t="s">
        <v>24</v>
      </c>
      <c r="B2" s="4" t="s">
        <v>25</v>
      </c>
      <c r="C2" s="68" t="s">
        <v>26</v>
      </c>
      <c r="D2" s="4" t="s">
        <v>27</v>
      </c>
      <c r="E2" s="109" t="s">
        <v>102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ht="26.25">
      <c r="A3" s="88" t="s">
        <v>96</v>
      </c>
      <c r="B3" s="17">
        <v>3430</v>
      </c>
      <c r="C3" s="111">
        <v>43831</v>
      </c>
      <c r="D3" s="111">
        <v>43831</v>
      </c>
      <c r="E3" s="110" t="s">
        <v>97</v>
      </c>
      <c r="F3" s="9" t="s">
        <v>100</v>
      </c>
      <c r="G3" s="92">
        <f>+L3</f>
        <v>11108.61</v>
      </c>
      <c r="H3" s="105">
        <v>0</v>
      </c>
      <c r="I3" s="92">
        <v>0</v>
      </c>
      <c r="J3" s="92"/>
      <c r="K3" s="92"/>
      <c r="L3" s="107">
        <v>11108.61</v>
      </c>
    </row>
    <row r="4" spans="1:12" s="67" customFormat="1">
      <c r="A4" s="88" t="s">
        <v>98</v>
      </c>
      <c r="B4" s="17">
        <v>3535</v>
      </c>
      <c r="C4" s="111">
        <v>43840</v>
      </c>
      <c r="D4" s="111">
        <v>43840</v>
      </c>
      <c r="E4" s="9" t="s">
        <v>99</v>
      </c>
      <c r="F4" s="9" t="s">
        <v>101</v>
      </c>
      <c r="G4" s="92">
        <f>+L4/1.21</f>
        <v>5210.0082644628101</v>
      </c>
      <c r="H4" s="105">
        <v>0.21</v>
      </c>
      <c r="I4" s="92">
        <f>+G4*H4</f>
        <v>1094.1017355371901</v>
      </c>
      <c r="J4" s="92"/>
      <c r="K4" s="92"/>
      <c r="L4" s="107">
        <v>6304.11</v>
      </c>
    </row>
    <row r="5" spans="1:12" s="67" customFormat="1">
      <c r="A5" s="88" t="s">
        <v>103</v>
      </c>
      <c r="B5" s="17">
        <v>3573</v>
      </c>
      <c r="C5" s="111">
        <v>43861</v>
      </c>
      <c r="D5" s="111">
        <v>43861</v>
      </c>
      <c r="E5" s="9" t="s">
        <v>10</v>
      </c>
      <c r="F5" s="9" t="s">
        <v>11</v>
      </c>
      <c r="G5" s="92">
        <f>+L5/1.21</f>
        <v>12094.280991735537</v>
      </c>
      <c r="H5" s="105">
        <v>0.21</v>
      </c>
      <c r="I5" s="92">
        <f>+G5*H5</f>
        <v>2539.7990082644628</v>
      </c>
      <c r="J5" s="92"/>
      <c r="K5" s="92"/>
      <c r="L5" s="107">
        <v>14634.08</v>
      </c>
    </row>
    <row r="6" spans="1:12" s="67" customFormat="1">
      <c r="A6" s="88" t="s">
        <v>106</v>
      </c>
      <c r="B6" s="17">
        <v>3581</v>
      </c>
      <c r="C6" s="111" t="s">
        <v>104</v>
      </c>
      <c r="D6" s="112" t="s">
        <v>104</v>
      </c>
      <c r="E6" s="9" t="s">
        <v>13</v>
      </c>
      <c r="F6" s="9" t="s">
        <v>14</v>
      </c>
      <c r="G6" s="92">
        <f>+L6/1.1</f>
        <v>33196.172727272722</v>
      </c>
      <c r="H6" s="105">
        <v>0.1</v>
      </c>
      <c r="I6" s="92">
        <f>+G6*H6</f>
        <v>3319.6172727272724</v>
      </c>
      <c r="J6" s="92"/>
      <c r="K6" s="92"/>
      <c r="L6" s="107">
        <v>36515.79</v>
      </c>
    </row>
    <row r="7" spans="1:12" s="67" customFormat="1">
      <c r="A7" s="88" t="s">
        <v>107</v>
      </c>
      <c r="B7" s="17">
        <v>3582</v>
      </c>
      <c r="C7" s="111" t="s">
        <v>104</v>
      </c>
      <c r="D7" s="112" t="s">
        <v>104</v>
      </c>
      <c r="E7" s="9" t="s">
        <v>13</v>
      </c>
      <c r="F7" s="9" t="s">
        <v>14</v>
      </c>
      <c r="G7" s="92">
        <f>+L7/1.1</f>
        <v>9168.9636363636364</v>
      </c>
      <c r="H7" s="105">
        <v>0.1</v>
      </c>
      <c r="I7" s="92">
        <f t="shared" ref="I7:I15" si="0">+G7*H7</f>
        <v>916.89636363636373</v>
      </c>
      <c r="J7" s="92"/>
      <c r="K7" s="92"/>
      <c r="L7" s="107">
        <v>10085.86</v>
      </c>
    </row>
    <row r="8" spans="1:12" s="67" customFormat="1">
      <c r="A8" s="88" t="s">
        <v>108</v>
      </c>
      <c r="B8" s="17">
        <v>3694</v>
      </c>
      <c r="C8" s="111" t="s">
        <v>105</v>
      </c>
      <c r="D8" s="112" t="s">
        <v>105</v>
      </c>
      <c r="E8" s="9" t="s">
        <v>99</v>
      </c>
      <c r="F8" s="9" t="s">
        <v>101</v>
      </c>
      <c r="G8" s="92">
        <f>+L8/1.21</f>
        <v>2994.0330578512398</v>
      </c>
      <c r="H8" s="105">
        <v>0.21</v>
      </c>
      <c r="I8" s="92">
        <f t="shared" si="0"/>
        <v>628.74694214876035</v>
      </c>
      <c r="J8" s="92"/>
      <c r="K8" s="92"/>
      <c r="L8" s="107">
        <v>3622.78</v>
      </c>
    </row>
    <row r="9" spans="1:12" s="67" customFormat="1">
      <c r="A9" s="88" t="s">
        <v>109</v>
      </c>
      <c r="B9" s="17">
        <v>3715</v>
      </c>
      <c r="C9" s="111">
        <v>43890</v>
      </c>
      <c r="D9" s="111">
        <v>43890</v>
      </c>
      <c r="E9" s="9" t="s">
        <v>10</v>
      </c>
      <c r="F9" s="9" t="s">
        <v>11</v>
      </c>
      <c r="G9" s="92">
        <f>+L9/1.21</f>
        <v>11307.099173553719</v>
      </c>
      <c r="H9" s="105">
        <v>0.21</v>
      </c>
      <c r="I9" s="92">
        <f t="shared" si="0"/>
        <v>2374.4908264462811</v>
      </c>
      <c r="J9" s="92"/>
      <c r="K9" s="92"/>
      <c r="L9" s="107">
        <v>13681.59</v>
      </c>
    </row>
    <row r="10" spans="1:12" s="67" customFormat="1">
      <c r="A10" s="88" t="s">
        <v>110</v>
      </c>
      <c r="B10" s="17">
        <v>3724</v>
      </c>
      <c r="C10" s="111">
        <v>43890</v>
      </c>
      <c r="D10" s="111">
        <v>43890</v>
      </c>
      <c r="E10" s="9" t="s">
        <v>13</v>
      </c>
      <c r="F10" s="9" t="s">
        <v>14</v>
      </c>
      <c r="G10" s="92">
        <f>+L10/1.1</f>
        <v>8542.5090909090904</v>
      </c>
      <c r="H10" s="105">
        <v>0.1</v>
      </c>
      <c r="I10" s="92">
        <f t="shared" si="0"/>
        <v>854.25090909090909</v>
      </c>
      <c r="J10" s="92"/>
      <c r="K10" s="92"/>
      <c r="L10" s="107">
        <v>9396.76</v>
      </c>
    </row>
    <row r="11" spans="1:12" s="67" customFormat="1">
      <c r="A11" s="88" t="s">
        <v>111</v>
      </c>
      <c r="B11" s="17">
        <v>3726</v>
      </c>
      <c r="C11" s="111">
        <v>43890</v>
      </c>
      <c r="D11" s="111">
        <v>43890</v>
      </c>
      <c r="E11" s="9" t="s">
        <v>13</v>
      </c>
      <c r="F11" s="9" t="s">
        <v>14</v>
      </c>
      <c r="G11" s="92">
        <f t="shared" ref="G11:G15" si="1">+L11/1.1</f>
        <v>31388</v>
      </c>
      <c r="H11" s="105">
        <v>0.1</v>
      </c>
      <c r="I11" s="92">
        <f t="shared" si="0"/>
        <v>3138.8</v>
      </c>
      <c r="J11" s="92"/>
      <c r="K11" s="92"/>
      <c r="L11" s="107">
        <v>34526.800000000003</v>
      </c>
    </row>
    <row r="12" spans="1:12" s="67" customFormat="1">
      <c r="A12" s="88" t="s">
        <v>112</v>
      </c>
      <c r="B12" s="17"/>
      <c r="C12" s="111">
        <v>43907</v>
      </c>
      <c r="D12" s="111">
        <v>43907</v>
      </c>
      <c r="E12" s="9" t="s">
        <v>99</v>
      </c>
      <c r="F12" s="9" t="s">
        <v>101</v>
      </c>
      <c r="G12" s="92">
        <f>+L12/1.21</f>
        <v>2730.2727272727275</v>
      </c>
      <c r="H12" s="105">
        <v>0.21</v>
      </c>
      <c r="I12" s="92">
        <f t="shared" si="0"/>
        <v>573.35727272727274</v>
      </c>
      <c r="J12" s="92"/>
      <c r="K12" s="92"/>
      <c r="L12" s="107">
        <v>3303.63</v>
      </c>
    </row>
    <row r="13" spans="1:12" s="67" customFormat="1">
      <c r="A13" s="88" t="s">
        <v>113</v>
      </c>
      <c r="B13" s="17">
        <v>3838</v>
      </c>
      <c r="C13" s="111">
        <v>43921</v>
      </c>
      <c r="D13" s="111">
        <v>43921</v>
      </c>
      <c r="E13" s="9" t="s">
        <v>10</v>
      </c>
      <c r="F13" s="9" t="s">
        <v>11</v>
      </c>
      <c r="G13" s="92">
        <f>+L13/1.21</f>
        <v>12074.842975206611</v>
      </c>
      <c r="H13" s="105">
        <v>0.21</v>
      </c>
      <c r="I13" s="92">
        <f t="shared" si="0"/>
        <v>2535.7170247933882</v>
      </c>
      <c r="J13" s="92"/>
      <c r="K13" s="92"/>
      <c r="L13" s="107">
        <v>14610.56</v>
      </c>
    </row>
    <row r="14" spans="1:12" s="67" customFormat="1">
      <c r="A14" s="88" t="s">
        <v>114</v>
      </c>
      <c r="B14" s="17">
        <v>3848</v>
      </c>
      <c r="C14" s="111">
        <v>43921</v>
      </c>
      <c r="D14" s="111">
        <v>43921</v>
      </c>
      <c r="E14" s="9" t="s">
        <v>13</v>
      </c>
      <c r="F14" s="9" t="s">
        <v>14</v>
      </c>
      <c r="G14" s="92">
        <f t="shared" si="1"/>
        <v>33836.86363636364</v>
      </c>
      <c r="H14" s="105">
        <v>0.1</v>
      </c>
      <c r="I14" s="92">
        <f t="shared" si="0"/>
        <v>3383.6863636363641</v>
      </c>
      <c r="J14" s="92"/>
      <c r="K14" s="92"/>
      <c r="L14" s="107">
        <v>37220.550000000003</v>
      </c>
    </row>
    <row r="15" spans="1:12" s="67" customFormat="1">
      <c r="A15" s="88" t="s">
        <v>115</v>
      </c>
      <c r="B15" s="17">
        <v>3850</v>
      </c>
      <c r="C15" s="111">
        <v>43921</v>
      </c>
      <c r="D15" s="111">
        <v>43921</v>
      </c>
      <c r="E15" s="9" t="s">
        <v>13</v>
      </c>
      <c r="F15" s="9" t="s">
        <v>14</v>
      </c>
      <c r="G15" s="92">
        <f t="shared" si="1"/>
        <v>8616.5545454545445</v>
      </c>
      <c r="H15" s="105">
        <v>0.1</v>
      </c>
      <c r="I15" s="92">
        <f t="shared" si="0"/>
        <v>861.65545454545452</v>
      </c>
      <c r="J15" s="92"/>
      <c r="K15" s="92"/>
      <c r="L15" s="107">
        <v>9478.2099999999991</v>
      </c>
    </row>
  </sheetData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tercer trimestre</vt:lpstr>
      <vt:lpstr>cuarto trimestre</vt:lpstr>
      <vt:lpstr>PRIMER TRIMESTRE 2019</vt:lpstr>
      <vt:lpstr>SEGUNDO TRIMESTRE 2019</vt:lpstr>
      <vt:lpstr>TERCER TRIMESTRE 2019</vt:lpstr>
      <vt:lpstr>PRIMER TRIMESTRE 2020</vt:lpstr>
      <vt:lpstr>'cuarto trimestre'!Área_de_impresión</vt:lpstr>
      <vt:lpstr>'PRIMER TRIMESTRE 2019'!Área_de_impresión</vt:lpstr>
      <vt:lpstr>'PRIMER TRIMESTRE 2020'!Área_de_impresión</vt:lpstr>
      <vt:lpstr>'SEGUNDO TRIMESTRE 2019'!Área_de_impresión</vt:lpstr>
      <vt:lpstr>'TERCER TRIMESTRE 2019'!Área_de_impresión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Sara Ruiz Lopez</cp:lastModifiedBy>
  <cp:lastPrinted>2019-02-18T12:09:22Z</cp:lastPrinted>
  <dcterms:created xsi:type="dcterms:W3CDTF">2019-02-14T12:43:58Z</dcterms:created>
  <dcterms:modified xsi:type="dcterms:W3CDTF">2020-04-27T10:48:49Z</dcterms:modified>
</cp:coreProperties>
</file>