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2021\TERCER TRIMESTRE\"/>
    </mc:Choice>
  </mc:AlternateContent>
  <bookViews>
    <workbookView xWindow="-15" yWindow="3705" windowWidth="15420" windowHeight="3765" firstSheet="5" activeTab="5"/>
  </bookViews>
  <sheets>
    <sheet name="tercer trimestre" sheetId="1" state="hidden" r:id="rId1"/>
    <sheet name="cuarto trimestre" sheetId="2" state="hidden" r:id="rId2"/>
    <sheet name="PRIMER TRIMESTRE 2019" sheetId="4" state="hidden" r:id="rId3"/>
    <sheet name="SEGUNDO TRIMESTRE 2019" sheetId="5" state="hidden" r:id="rId4"/>
    <sheet name="TERCER TRIMESTRE 2019" sheetId="6" state="hidden" r:id="rId5"/>
    <sheet name="FACT. MAS 3000 3T 2021" sheetId="10" r:id="rId6"/>
    <sheet name="Hoja3" sheetId="3" r:id="rId7"/>
  </sheets>
  <externalReferences>
    <externalReference r:id="rId8"/>
    <externalReference r:id="rId9"/>
    <externalReference r:id="rId10"/>
  </externalReferences>
  <definedNames>
    <definedName name="_xlnm._FilterDatabase" localSheetId="1" hidden="1">'cuarto trimestre'!$A$2:$L$2</definedName>
    <definedName name="_xlnm._FilterDatabase" localSheetId="5" hidden="1">'FACT. MAS 3000 3T 2021'!$A$2:$L$11</definedName>
    <definedName name="_xlnm._FilterDatabase" localSheetId="2" hidden="1">'PRIMER TRIMESTRE 2019'!$A$2:$L$20</definedName>
    <definedName name="_xlnm._FilterDatabase" localSheetId="3" hidden="1">'SEGUNDO TRIMESTRE 2019'!$A$2:$L$19</definedName>
    <definedName name="_xlnm._FilterDatabase" localSheetId="4" hidden="1">'TERCER TRIMESTRE 2019'!$A$2:$L$18</definedName>
    <definedName name="_xlnm.Print_Area" localSheetId="1">'cuarto trimestre'!$A$1:$L$25</definedName>
    <definedName name="_xlnm.Print_Area" localSheetId="5">'FACT. MAS 3000 3T 2021'!$A$1:$L$11</definedName>
    <definedName name="_xlnm.Print_Area" localSheetId="2">'PRIMER TRIMESTRE 2019'!$A$1:$L$26</definedName>
    <definedName name="_xlnm.Print_Area" localSheetId="3">'SEGUNDO TRIMESTRE 2019'!$A$1:$L$25</definedName>
    <definedName name="_xlnm.Print_Area" localSheetId="4">'TERCER TRIMESTRE 2019'!$A$1:$L$24</definedName>
  </definedNames>
  <calcPr calcId="152511"/>
</workbook>
</file>

<file path=xl/calcChain.xml><?xml version="1.0" encoding="utf-8"?>
<calcChain xmlns="http://schemas.openxmlformats.org/spreadsheetml/2006/main">
  <c r="B6" i="10" l="1"/>
  <c r="B5" i="10"/>
  <c r="B4" i="10"/>
  <c r="B3" i="10"/>
  <c r="G15" i="10"/>
  <c r="I15" i="10" s="1"/>
  <c r="G14" i="10"/>
  <c r="I14" i="10" s="1"/>
  <c r="I13" i="10"/>
  <c r="G7" i="10"/>
  <c r="I7" i="10" s="1"/>
  <c r="L6" i="10"/>
  <c r="G6" i="10"/>
  <c r="I6" i="10" s="1"/>
  <c r="E6" i="10"/>
  <c r="C6" i="10"/>
  <c r="D6" i="10" s="1"/>
  <c r="L5" i="10"/>
  <c r="G5" i="10" s="1"/>
  <c r="I5" i="10" s="1"/>
  <c r="F5" i="10"/>
  <c r="E5" i="10"/>
  <c r="C5" i="10"/>
  <c r="D5" i="10" s="1"/>
  <c r="L4" i="10"/>
  <c r="G4" i="10" s="1"/>
  <c r="I4" i="10" s="1"/>
  <c r="E4" i="10"/>
  <c r="C4" i="10"/>
  <c r="D4" i="10" s="1"/>
  <c r="L3" i="10"/>
  <c r="G3" i="10"/>
  <c r="I3" i="10" s="1"/>
  <c r="E3" i="10"/>
  <c r="C3" i="10"/>
  <c r="D3" i="10" s="1"/>
  <c r="A6" i="10"/>
  <c r="A5" i="10"/>
  <c r="A4" i="10"/>
  <c r="A3" i="10"/>
  <c r="L11" i="5" l="1"/>
  <c r="L10" i="5"/>
  <c r="L3" i="5" l="1"/>
  <c r="G18" i="4"/>
  <c r="L4" i="4"/>
  <c r="L16" i="4"/>
  <c r="L10" i="4"/>
  <c r="L13" i="4"/>
  <c r="L6" i="4"/>
  <c r="L3" i="4"/>
  <c r="I18" i="4" l="1"/>
  <c r="L18" i="4" s="1"/>
  <c r="A5" i="4"/>
  <c r="B5" i="4"/>
  <c r="C5" i="4"/>
  <c r="D5" i="4"/>
  <c r="E5" i="4"/>
  <c r="F5" i="4"/>
  <c r="J5" i="4"/>
  <c r="K5" i="4"/>
  <c r="L5" i="4"/>
  <c r="A6" i="4"/>
  <c r="B6" i="4"/>
  <c r="C6" i="4"/>
  <c r="D6" i="4"/>
  <c r="E6" i="4"/>
  <c r="F6" i="4"/>
  <c r="J6" i="4"/>
  <c r="K6" i="4"/>
  <c r="A7" i="4"/>
  <c r="B7" i="4"/>
  <c r="C7" i="4"/>
  <c r="D7" i="4"/>
  <c r="E7" i="4"/>
  <c r="F7" i="4"/>
  <c r="J7" i="4"/>
  <c r="K7" i="4"/>
  <c r="A8" i="4"/>
  <c r="B8" i="4"/>
  <c r="C8" i="4"/>
  <c r="D8" i="4"/>
  <c r="E8" i="4"/>
  <c r="F8" i="4"/>
  <c r="J8" i="4"/>
  <c r="K8" i="4"/>
  <c r="L8" i="4"/>
  <c r="A9" i="4"/>
  <c r="B9" i="4"/>
  <c r="C9" i="4"/>
  <c r="D9" i="4"/>
  <c r="E9" i="4"/>
  <c r="F9" i="4"/>
  <c r="J9" i="4"/>
  <c r="K9" i="4"/>
  <c r="L9" i="4"/>
  <c r="A10" i="4"/>
  <c r="B10" i="4"/>
  <c r="C10" i="4"/>
  <c r="D10" i="4"/>
  <c r="E10" i="4"/>
  <c r="F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L11" i="4"/>
  <c r="A12" i="4"/>
  <c r="B12" i="4"/>
  <c r="C12" i="4"/>
  <c r="D12" i="4"/>
  <c r="E12" i="4"/>
  <c r="F12" i="4"/>
  <c r="J12" i="4"/>
  <c r="K12" i="4"/>
  <c r="L12" i="4"/>
  <c r="A13" i="4"/>
  <c r="B13" i="4"/>
  <c r="C13" i="4"/>
  <c r="D13" i="4"/>
  <c r="E13" i="4"/>
  <c r="F13" i="4"/>
  <c r="J13" i="4"/>
  <c r="K13" i="4"/>
  <c r="A14" i="4"/>
  <c r="B14" i="4"/>
  <c r="C14" i="4"/>
  <c r="D14" i="4"/>
  <c r="E14" i="4"/>
  <c r="F14" i="4"/>
  <c r="J14" i="4"/>
  <c r="K14" i="4"/>
  <c r="L14" i="4"/>
  <c r="A15" i="4"/>
  <c r="B15" i="4"/>
  <c r="C15" i="4"/>
  <c r="D15" i="4"/>
  <c r="E15" i="4"/>
  <c r="F15" i="4"/>
  <c r="J15" i="4"/>
  <c r="K15" i="4"/>
  <c r="L15" i="4"/>
  <c r="A16" i="4"/>
  <c r="B16" i="4"/>
  <c r="C16" i="4"/>
  <c r="D16" i="4"/>
  <c r="E16" i="4"/>
  <c r="F16" i="4"/>
  <c r="J16" i="4"/>
  <c r="K16" i="4"/>
  <c r="A17" i="4"/>
  <c r="B17" i="4"/>
  <c r="C17" i="4"/>
  <c r="D17" i="4"/>
  <c r="E17" i="4"/>
  <c r="F17" i="4"/>
  <c r="J17" i="4"/>
  <c r="K17" i="4"/>
  <c r="L17" i="4"/>
  <c r="A18" i="4"/>
  <c r="B18" i="4"/>
  <c r="C18" i="4"/>
  <c r="D18" i="4"/>
  <c r="E18" i="4"/>
  <c r="F18" i="4"/>
  <c r="J18" i="4"/>
  <c r="K18" i="4"/>
  <c r="A19" i="4"/>
  <c r="B19" i="4"/>
  <c r="C19" i="4"/>
  <c r="D19" i="4"/>
  <c r="E19" i="4"/>
  <c r="F19" i="4"/>
  <c r="J19" i="4"/>
  <c r="K19" i="4"/>
  <c r="L19" i="4"/>
  <c r="A20" i="4"/>
  <c r="B20" i="4"/>
  <c r="C20" i="4"/>
  <c r="D20" i="4"/>
  <c r="E20" i="4"/>
  <c r="F20" i="4"/>
  <c r="J20" i="4"/>
  <c r="K20" i="4"/>
  <c r="L20" i="4"/>
  <c r="B3" i="4"/>
  <c r="C3" i="4"/>
  <c r="D3" i="4"/>
  <c r="E3" i="4"/>
  <c r="F3" i="4"/>
  <c r="J3" i="4"/>
  <c r="K3" i="4"/>
  <c r="A3" i="4"/>
  <c r="I5" i="2"/>
  <c r="I4" i="2"/>
  <c r="I5" i="1"/>
  <c r="I4" i="1"/>
  <c r="G21" i="2"/>
  <c r="I21" i="2" s="1"/>
  <c r="I11" i="2"/>
  <c r="L11" i="2" s="1"/>
  <c r="I19" i="2"/>
  <c r="L19" i="2" s="1"/>
  <c r="I25" i="2"/>
  <c r="L25" i="2" s="1"/>
  <c r="G12" i="2"/>
  <c r="I12" i="2" s="1"/>
  <c r="L12" i="2" s="1"/>
  <c r="G24" i="2"/>
  <c r="I24" i="2" s="1"/>
  <c r="G18" i="2"/>
  <c r="G10" i="2"/>
  <c r="I10" i="2" s="1"/>
  <c r="G23" i="2"/>
  <c r="I23" i="2" s="1"/>
  <c r="L23" i="2" s="1"/>
  <c r="G20" i="2"/>
  <c r="G17" i="2"/>
  <c r="I17" i="2" s="1"/>
  <c r="L17" i="2" s="1"/>
  <c r="G9" i="2"/>
  <c r="I9" i="2" s="1"/>
  <c r="L9" i="2" s="1"/>
  <c r="G7" i="2"/>
  <c r="I7" i="2" s="1"/>
  <c r="I14" i="1"/>
  <c r="J14" i="1" s="1"/>
  <c r="I7" i="1"/>
  <c r="I17" i="1"/>
  <c r="J17" i="1" s="1"/>
  <c r="I13" i="1"/>
  <c r="J13" i="1" s="1"/>
  <c r="I9" i="1"/>
  <c r="J9" i="1" s="1"/>
  <c r="I19" i="1"/>
  <c r="J19" i="1" s="1"/>
  <c r="I20" i="2" l="1"/>
  <c r="L20" i="2" s="1"/>
  <c r="L7" i="2"/>
  <c r="L24" i="2"/>
  <c r="L21" i="2"/>
  <c r="I18" i="2"/>
  <c r="L18" i="2" s="1"/>
  <c r="L10" i="2"/>
  <c r="J7" i="1"/>
</calcChain>
</file>

<file path=xl/comments1.xml><?xml version="1.0" encoding="utf-8"?>
<comments xmlns="http://schemas.openxmlformats.org/spreadsheetml/2006/main">
  <authors>
    <author>Empredinser SLU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FACTURA QUE CONTABLEMENTE SE SEPARA EN DOS CONCEP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Empredinser SLU:</t>
        </r>
        <r>
          <rPr>
            <sz val="9"/>
            <color indexed="81"/>
            <rFont val="Tahoma"/>
            <family val="2"/>
          </rPr>
          <t xml:space="preserve">
cambio
</t>
        </r>
      </text>
    </comment>
  </commentList>
</comments>
</file>

<file path=xl/sharedStrings.xml><?xml version="1.0" encoding="utf-8"?>
<sst xmlns="http://schemas.openxmlformats.org/spreadsheetml/2006/main" count="290" uniqueCount="126">
  <si>
    <t>W3-2018/00009499</t>
  </si>
  <si>
    <t>Inima Water Services S.L./Aguas de Valencia S.A. U.T.E.</t>
  </si>
  <si>
    <t>U39806088</t>
  </si>
  <si>
    <t>95082666</t>
  </si>
  <si>
    <t>Repsol Butano,S.A.</t>
  </si>
  <si>
    <t>A28076420</t>
  </si>
  <si>
    <t>07/2018</t>
  </si>
  <si>
    <t>Fundación Investigación en psicoterapia y personalidad</t>
  </si>
  <si>
    <t>G39630397</t>
  </si>
  <si>
    <t>512218070379</t>
  </si>
  <si>
    <t>Securitas Seguridad España,S.A.</t>
  </si>
  <si>
    <t>A79252219</t>
  </si>
  <si>
    <t>RI17031951</t>
  </si>
  <si>
    <t>Eurest Colectividades, S.L.</t>
  </si>
  <si>
    <t>B80267420</t>
  </si>
  <si>
    <t>RI17031952</t>
  </si>
  <si>
    <t>08/2018</t>
  </si>
  <si>
    <t>512218080429</t>
  </si>
  <si>
    <t>RI17033617</t>
  </si>
  <si>
    <t>RI17033618</t>
  </si>
  <si>
    <t>09/2018</t>
  </si>
  <si>
    <t>512218090480</t>
  </si>
  <si>
    <t>RI17038771</t>
  </si>
  <si>
    <t>RI17039584</t>
  </si>
  <si>
    <t>Nº factura</t>
  </si>
  <si>
    <t>NumeroOrden</t>
  </si>
  <si>
    <t>Fecha</t>
  </si>
  <si>
    <t>Fecha_operacion</t>
  </si>
  <si>
    <t>Cliente/Deudor</t>
  </si>
  <si>
    <t>NIF</t>
  </si>
  <si>
    <t>Base Imponible</t>
  </si>
  <si>
    <t>%Iva</t>
  </si>
  <si>
    <t>Cuota Iva</t>
  </si>
  <si>
    <t>Total</t>
  </si>
  <si>
    <t>EXENTO</t>
  </si>
  <si>
    <t>%Re</t>
  </si>
  <si>
    <t>Cuota Re</t>
  </si>
  <si>
    <t>W3-2018/00012545</t>
  </si>
  <si>
    <t>95208857</t>
  </si>
  <si>
    <t>10/2018</t>
  </si>
  <si>
    <t>512218100524</t>
  </si>
  <si>
    <t>RI 18000749</t>
  </si>
  <si>
    <t>RI 18000752</t>
  </si>
  <si>
    <t>95272183</t>
  </si>
  <si>
    <t>VD/18 141</t>
  </si>
  <si>
    <t>Auto Norte, S.A.U.</t>
  </si>
  <si>
    <t>A39008677</t>
  </si>
  <si>
    <t>11/2018</t>
  </si>
  <si>
    <t>512218110569</t>
  </si>
  <si>
    <t>RI18005294</t>
  </si>
  <si>
    <t>RI18005295</t>
  </si>
  <si>
    <t>95323215</t>
  </si>
  <si>
    <t>18/008596</t>
  </si>
  <si>
    <t>Activa Informática y Comunicación, S.L.</t>
  </si>
  <si>
    <t>B39652581</t>
  </si>
  <si>
    <t>12/2018</t>
  </si>
  <si>
    <t>512218120614</t>
  </si>
  <si>
    <t>RI18009137</t>
  </si>
  <si>
    <t>RI18009139</t>
  </si>
  <si>
    <t>exenta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</si>
  <si>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CUARTO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</si>
  <si>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(Tasas)</t>
  </si>
  <si>
    <t>(Transferencia)</t>
  </si>
  <si>
    <r>
      <t xml:space="preserve">
FACTURAS RECIBIDAS DE IMPORTE SUPERIOR A 3.000 €- </t>
    </r>
    <r>
      <rPr>
        <b/>
        <sz val="14"/>
        <color rgb="FF008000"/>
        <rFont val="Calibri"/>
        <family val="2"/>
        <scheme val="minor"/>
      </rPr>
      <t>TERCER</t>
    </r>
    <r>
      <rPr>
        <b/>
        <sz val="14"/>
        <color indexed="17"/>
        <rFont val="Calibri"/>
        <family val="2"/>
      </rPr>
      <t xml:space="preserve"> TRIMESTRE</t>
    </r>
    <r>
      <rPr>
        <b/>
        <sz val="14"/>
        <color indexed="8"/>
        <rFont val="Calibri"/>
        <family val="2"/>
      </rPr>
      <t xml:space="preserve"> 2018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</si>
  <si>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PRIMER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</si>
  <si>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Mapfre España, Cía. de Seguros y Reaseguros, S.A.</t>
  </si>
  <si>
    <r>
      <t xml:space="preserve">
FACTURAS RECIBIDAS DE IMPORTE SUPERIOR A 3.000 €- </t>
    </r>
    <r>
      <rPr>
        <b/>
        <sz val="14"/>
        <color indexed="17"/>
        <rFont val="Calibri"/>
        <family val="2"/>
      </rPr>
      <t>SEGUNDO TRIMESTRE</t>
    </r>
    <r>
      <rPr>
        <b/>
        <sz val="14"/>
        <color indexed="8"/>
        <rFont val="Calibri"/>
        <family val="2"/>
      </rPr>
      <t xml:space="preserve"> 2019 
</t>
    </r>
    <r>
      <rPr>
        <sz val="9"/>
        <color indexed="8"/>
        <rFont val="Calibri"/>
        <family val="2"/>
      </rPr>
      <t>En cumplimiento de lo previsto en el artículo 27.1. letra o) de la Ley de Cantabria 1/2018, de 21 de marzo, de Transparencia de la Actividad Pública</t>
    </r>
  </si>
  <si>
    <t>PÓLIZA 0961370032</t>
  </si>
  <si>
    <t>Mapfre España, Cía. de Seguros y Reaseguros, S.A. SEGURO DE RESPONSABILIDAD CIVIL</t>
  </si>
  <si>
    <t>512219040140</t>
  </si>
  <si>
    <t>512219040139</t>
  </si>
  <si>
    <t>RI 18021216</t>
  </si>
  <si>
    <t>RI18021215</t>
  </si>
  <si>
    <t>512219050230</t>
  </si>
  <si>
    <t>002041</t>
  </si>
  <si>
    <t>Sercosan equipos multifuncionales y servicios, S.L.</t>
  </si>
  <si>
    <t>B39773494</t>
  </si>
  <si>
    <t>AI19.239</t>
  </si>
  <si>
    <t>Link Soluciones Informáticas, s.L.</t>
  </si>
  <si>
    <t>B35794478</t>
  </si>
  <si>
    <t>512219060278</t>
  </si>
  <si>
    <t>RI18023341</t>
  </si>
  <si>
    <t>RI18023342</t>
  </si>
  <si>
    <t>RI18027957</t>
  </si>
  <si>
    <t>RI18027958</t>
  </si>
  <si>
    <t>512219070328</t>
  </si>
  <si>
    <t>904</t>
  </si>
  <si>
    <t>RI18029978</t>
  </si>
  <si>
    <t>RI18029979</t>
  </si>
  <si>
    <t>512219080373</t>
  </si>
  <si>
    <t>RI18032161</t>
  </si>
  <si>
    <t>RI18032162</t>
  </si>
  <si>
    <t>512219090427</t>
  </si>
  <si>
    <t>PDTE.RECIBIR</t>
  </si>
  <si>
    <t>PDTE.RECIBIR 1</t>
  </si>
  <si>
    <t>Proveedor/acreedor</t>
  </si>
  <si>
    <t>%IVA</t>
  </si>
  <si>
    <t>Cuota IVA</t>
  </si>
  <si>
    <t>Fecha operacion</t>
  </si>
  <si>
    <t>Numero Orden</t>
  </si>
  <si>
    <r>
      <t xml:space="preserve">
FACTURAS RECIBIDAS DE IMPORTE SUPERIOR A 3.000 € </t>
    </r>
    <r>
      <rPr>
        <b/>
        <sz val="16"/>
        <color rgb="FF002060"/>
        <rFont val="Calibri"/>
        <family val="2"/>
      </rPr>
      <t xml:space="preserve">TERCER TRIMESTRE 2021 
</t>
    </r>
    <r>
      <rPr>
        <sz val="12"/>
        <color rgb="FF002060"/>
        <rFont val="Calibri"/>
        <family val="2"/>
      </rPr>
      <t>En cumplimiento de lo previsto en el artículo 27.1. letra o) de la Ley de Cantabria 1/2018, de 21 de marzo, de Transparencia de la Actividad Pública</t>
    </r>
  </si>
  <si>
    <t>T20/2021</t>
  </si>
  <si>
    <t>21000294</t>
  </si>
  <si>
    <t>084/2021</t>
  </si>
  <si>
    <t>21000304</t>
  </si>
  <si>
    <t>512221080390</t>
  </si>
  <si>
    <t>378/21</t>
  </si>
  <si>
    <t>9-2021</t>
  </si>
  <si>
    <t>512221090448</t>
  </si>
  <si>
    <t>469/21</t>
  </si>
  <si>
    <t>78256</t>
  </si>
  <si>
    <t>78268</t>
  </si>
  <si>
    <t>78296</t>
  </si>
  <si>
    <t>B39212261</t>
  </si>
  <si>
    <t>B39506944</t>
  </si>
  <si>
    <t>Tezanos &amp; Arquitectos S.L.</t>
  </si>
  <si>
    <t>B39589197</t>
  </si>
  <si>
    <t>19/08/2021</t>
  </si>
  <si>
    <t>18/08/2021</t>
  </si>
  <si>
    <t>Quintial obras y servicios, S.L.</t>
  </si>
  <si>
    <t>B39301239</t>
  </si>
  <si>
    <t>26/08/2021</t>
  </si>
  <si>
    <t>31/08/2021</t>
  </si>
  <si>
    <t>Turyeco, S.L.</t>
  </si>
  <si>
    <t>Empresa de Desarrollo Ambiental y Civil, S.L.</t>
  </si>
  <si>
    <t>B39638739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</si>
</sst>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00"/>
    <numFmt numFmtId="165" formatCode="#,##0.00\ &quot;€&quot;"/>
    <numFmt numFmtId="166" formatCode="dd\-mm\-yy;@"/>
    <numFmt numFmtId="167" formatCode="_-* #,##0.00\ [$€-C0A]_-;\-* #,##0.00\ [$€-C0A]_-;_-* &quot;-&quot;??\ [$€-C0A]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indexed="17"/>
      <name val="Calibri"/>
      <family val="2"/>
    </font>
    <font>
      <b/>
      <sz val="14"/>
      <color indexed="8"/>
      <name val="Calibri"/>
      <family val="2"/>
    </font>
    <font>
      <sz val="9"/>
      <color indexed="8"/>
      <name val="Calibri"/>
      <family val="2"/>
    </font>
    <font>
      <sz val="9"/>
      <name val="Arial"/>
      <family val="2"/>
    </font>
    <font>
      <b/>
      <sz val="14"/>
      <color rgb="FF008000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</font>
    <font>
      <b/>
      <sz val="16"/>
      <color rgb="FF002060"/>
      <name val="Calibri"/>
      <family val="2"/>
      <scheme val="minor"/>
    </font>
    <font>
      <b/>
      <sz val="16"/>
      <color rgb="FF002060"/>
      <name val="Calibri"/>
      <family val="2"/>
    </font>
    <font>
      <sz val="16"/>
      <color rgb="FF00206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19" applyNumberFormat="0" applyAlignment="0" applyProtection="0"/>
    <xf numFmtId="0" fontId="24" fillId="11" borderId="20" applyNumberFormat="0" applyAlignment="0" applyProtection="0"/>
    <xf numFmtId="0" fontId="25" fillId="11" borderId="19" applyNumberFormat="0" applyAlignment="0" applyProtection="0"/>
    <xf numFmtId="0" fontId="26" fillId="0" borderId="21" applyNumberFormat="0" applyFill="0" applyAlignment="0" applyProtection="0"/>
    <xf numFmtId="0" fontId="27" fillId="12" borderId="22" applyNumberFormat="0" applyAlignment="0" applyProtection="0"/>
    <xf numFmtId="0" fontId="28" fillId="0" borderId="0" applyNumberFormat="0" applyFill="0" applyBorder="0" applyAlignment="0" applyProtection="0"/>
    <xf numFmtId="0" fontId="1" fillId="13" borderId="23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24" applyNumberFormat="0" applyFill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1" fillId="36" borderId="0" applyNumberFormat="0" applyBorder="0" applyAlignment="0" applyProtection="0"/>
    <xf numFmtId="0" fontId="32" fillId="0" borderId="0" applyNumberFormat="0" applyFill="0" applyBorder="0" applyAlignment="0" applyProtection="0"/>
  </cellStyleXfs>
  <cellXfs count="144">
    <xf numFmtId="0" fontId="0" fillId="0" borderId="0" xfId="0"/>
    <xf numFmtId="0" fontId="2" fillId="0" borderId="0" xfId="0" applyNumberFormat="1" applyFont="1" applyFill="1" applyBorder="1" applyAlignment="1" applyProtection="1"/>
    <xf numFmtId="44" fontId="2" fillId="0" borderId="0" xfId="1" applyFont="1" applyFill="1" applyBorder="1" applyAlignment="1" applyProtection="1"/>
    <xf numFmtId="2" fontId="0" fillId="0" borderId="0" xfId="0" applyNumberFormat="1"/>
    <xf numFmtId="0" fontId="5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9" fontId="2" fillId="2" borderId="1" xfId="0" applyNumberFormat="1" applyFont="1" applyFill="1" applyBorder="1" applyAlignment="1" applyProtection="1"/>
    <xf numFmtId="15" fontId="2" fillId="2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5" fontId="2" fillId="0" borderId="1" xfId="0" applyNumberFormat="1" applyFont="1" applyFill="1" applyBorder="1" applyAlignment="1" applyProtection="1"/>
    <xf numFmtId="9" fontId="2" fillId="0" borderId="1" xfId="0" applyNumberFormat="1" applyFont="1" applyFill="1" applyBorder="1" applyAlignment="1" applyProtection="1"/>
    <xf numFmtId="2" fontId="2" fillId="0" borderId="1" xfId="0" applyNumberFormat="1" applyFont="1" applyFill="1" applyBorder="1" applyAlignment="1" applyProtection="1"/>
    <xf numFmtId="165" fontId="2" fillId="0" borderId="1" xfId="0" applyNumberFormat="1" applyFont="1" applyFill="1" applyBorder="1" applyAlignment="1" applyProtection="1"/>
    <xf numFmtId="165" fontId="2" fillId="0" borderId="1" xfId="2" applyNumberFormat="1" applyFont="1" applyFill="1" applyBorder="1" applyAlignment="1" applyProtection="1"/>
    <xf numFmtId="165" fontId="0" fillId="0" borderId="0" xfId="0" applyNumberFormat="1"/>
    <xf numFmtId="165" fontId="6" fillId="0" borderId="2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15" fontId="6" fillId="0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/>
    <xf numFmtId="0" fontId="6" fillId="4" borderId="1" xfId="0" applyNumberFormat="1" applyFont="1" applyFill="1" applyBorder="1" applyAlignment="1" applyProtection="1"/>
    <xf numFmtId="15" fontId="6" fillId="4" borderId="1" xfId="0" applyNumberFormat="1" applyFont="1" applyFill="1" applyBorder="1" applyAlignment="1" applyProtection="1"/>
    <xf numFmtId="165" fontId="6" fillId="4" borderId="1" xfId="0" applyNumberFormat="1" applyFont="1" applyFill="1" applyBorder="1" applyAlignment="1" applyProtection="1"/>
    <xf numFmtId="165" fontId="7" fillId="0" borderId="1" xfId="0" applyNumberFormat="1" applyFont="1" applyFill="1" applyBorder="1" applyAlignment="1" applyProtection="1"/>
    <xf numFmtId="9" fontId="7" fillId="0" borderId="1" xfId="0" applyNumberFormat="1" applyFont="1" applyFill="1" applyBorder="1" applyAlignment="1" applyProtection="1"/>
    <xf numFmtId="0" fontId="2" fillId="4" borderId="1" xfId="0" applyNumberFormat="1" applyFont="1" applyFill="1" applyBorder="1" applyAlignment="1" applyProtection="1"/>
    <xf numFmtId="15" fontId="2" fillId="4" borderId="1" xfId="0" applyNumberFormat="1" applyFont="1" applyFill="1" applyBorder="1" applyAlignment="1" applyProtection="1"/>
    <xf numFmtId="0" fontId="7" fillId="4" borderId="1" xfId="0" applyNumberFormat="1" applyFont="1" applyFill="1" applyBorder="1" applyAlignment="1" applyProtection="1"/>
    <xf numFmtId="165" fontId="6" fillId="0" borderId="1" xfId="0" applyNumberFormat="1" applyFont="1" applyFill="1" applyBorder="1" applyAlignment="1" applyProtection="1">
      <alignment vertical="center"/>
    </xf>
    <xf numFmtId="165" fontId="7" fillId="0" borderId="1" xfId="0" applyNumberFormat="1" applyFont="1" applyFill="1" applyBorder="1" applyAlignment="1" applyProtection="1">
      <alignment vertical="center"/>
    </xf>
    <xf numFmtId="165" fontId="2" fillId="2" borderId="1" xfId="0" applyNumberFormat="1" applyFont="1" applyFill="1" applyBorder="1" applyAlignment="1" applyProtection="1">
      <alignment vertical="center"/>
    </xf>
    <xf numFmtId="165" fontId="7" fillId="4" borderId="1" xfId="0" applyNumberFormat="1" applyFont="1" applyFill="1" applyBorder="1" applyAlignment="1" applyProtection="1"/>
    <xf numFmtId="165" fontId="2" fillId="2" borderId="1" xfId="0" applyNumberFormat="1" applyFont="1" applyFill="1" applyBorder="1" applyAlignment="1" applyProtection="1"/>
    <xf numFmtId="9" fontId="2" fillId="4" borderId="1" xfId="0" applyNumberFormat="1" applyFont="1" applyFill="1" applyBorder="1" applyAlignment="1" applyProtection="1"/>
    <xf numFmtId="165" fontId="2" fillId="4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/>
    <xf numFmtId="0" fontId="12" fillId="0" borderId="1" xfId="0" applyNumberFormat="1" applyFont="1" applyFill="1" applyBorder="1" applyAlignment="1" applyProtection="1">
      <alignment horizontal="right"/>
    </xf>
    <xf numFmtId="0" fontId="0" fillId="0" borderId="0" xfId="0" applyAlignment="1"/>
    <xf numFmtId="0" fontId="5" fillId="0" borderId="3" xfId="0" applyNumberFormat="1" applyFont="1" applyFill="1" applyBorder="1" applyAlignment="1" applyProtection="1">
      <alignment horizontal="center"/>
    </xf>
    <xf numFmtId="0" fontId="5" fillId="0" borderId="7" xfId="0" applyNumberFormat="1" applyFont="1" applyFill="1" applyBorder="1" applyAlignment="1" applyProtection="1">
      <alignment horizontal="center"/>
    </xf>
    <xf numFmtId="0" fontId="6" fillId="0" borderId="8" xfId="0" applyNumberFormat="1" applyFont="1" applyFill="1" applyBorder="1" applyAlignment="1" applyProtection="1"/>
    <xf numFmtId="165" fontId="6" fillId="0" borderId="9" xfId="0" applyNumberFormat="1" applyFont="1" applyFill="1" applyBorder="1" applyAlignment="1" applyProtection="1"/>
    <xf numFmtId="0" fontId="14" fillId="4" borderId="8" xfId="0" applyNumberFormat="1" applyFont="1" applyFill="1" applyBorder="1" applyAlignment="1" applyProtection="1"/>
    <xf numFmtId="165" fontId="6" fillId="4" borderId="9" xfId="0" applyNumberFormat="1" applyFont="1" applyFill="1" applyBorder="1" applyAlignment="1" applyProtection="1"/>
    <xf numFmtId="0" fontId="2" fillId="0" borderId="8" xfId="0" applyNumberFormat="1" applyFont="1" applyFill="1" applyBorder="1" applyAlignment="1" applyProtection="1"/>
    <xf numFmtId="165" fontId="2" fillId="0" borderId="9" xfId="0" applyNumberFormat="1" applyFont="1" applyFill="1" applyBorder="1" applyAlignment="1" applyProtection="1"/>
    <xf numFmtId="165" fontId="2" fillId="0" borderId="9" xfId="2" applyNumberFormat="1" applyFont="1" applyFill="1" applyBorder="1" applyAlignment="1" applyProtection="1"/>
    <xf numFmtId="165" fontId="2" fillId="4" borderId="9" xfId="2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2" fillId="0" borderId="11" xfId="0" applyNumberFormat="1" applyFont="1" applyFill="1" applyBorder="1" applyAlignment="1" applyProtection="1"/>
    <xf numFmtId="15" fontId="2" fillId="0" borderId="11" xfId="0" applyNumberFormat="1" applyFont="1" applyFill="1" applyBorder="1" applyAlignment="1" applyProtection="1"/>
    <xf numFmtId="165" fontId="2" fillId="0" borderId="11" xfId="0" applyNumberFormat="1" applyFont="1" applyFill="1" applyBorder="1" applyAlignment="1" applyProtection="1"/>
    <xf numFmtId="9" fontId="2" fillId="0" borderId="11" xfId="0" applyNumberFormat="1" applyFont="1" applyFill="1" applyBorder="1" applyAlignment="1" applyProtection="1"/>
    <xf numFmtId="165" fontId="2" fillId="0" borderId="12" xfId="0" applyNumberFormat="1" applyFont="1" applyFill="1" applyBorder="1" applyAlignment="1" applyProtection="1"/>
    <xf numFmtId="0" fontId="2" fillId="4" borderId="8" xfId="0" applyNumberFormat="1" applyFont="1" applyFill="1" applyBorder="1" applyAlignment="1" applyProtection="1"/>
    <xf numFmtId="0" fontId="2" fillId="2" borderId="8" xfId="0" applyNumberFormat="1" applyFont="1" applyFill="1" applyBorder="1" applyAlignment="1" applyProtection="1"/>
    <xf numFmtId="44" fontId="6" fillId="0" borderId="9" xfId="1" applyFont="1" applyFill="1" applyBorder="1" applyAlignment="1" applyProtection="1"/>
    <xf numFmtId="44" fontId="6" fillId="4" borderId="9" xfId="1" applyFont="1" applyFill="1" applyBorder="1" applyAlignment="1" applyProtection="1"/>
    <xf numFmtId="44" fontId="2" fillId="2" borderId="9" xfId="1" applyFont="1" applyFill="1" applyBorder="1" applyAlignment="1" applyProtection="1"/>
    <xf numFmtId="0" fontId="2" fillId="2" borderId="10" xfId="0" applyNumberFormat="1" applyFont="1" applyFill="1" applyBorder="1" applyAlignment="1" applyProtection="1"/>
    <xf numFmtId="0" fontId="2" fillId="2" borderId="11" xfId="0" applyNumberFormat="1" applyFont="1" applyFill="1" applyBorder="1" applyAlignment="1" applyProtection="1"/>
    <xf numFmtId="15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>
      <alignment vertical="center"/>
    </xf>
    <xf numFmtId="9" fontId="2" fillId="2" borderId="11" xfId="0" applyNumberFormat="1" applyFont="1" applyFill="1" applyBorder="1" applyAlignment="1" applyProtection="1"/>
    <xf numFmtId="165" fontId="2" fillId="2" borderId="11" xfId="0" applyNumberFormat="1" applyFont="1" applyFill="1" applyBorder="1" applyAlignment="1" applyProtection="1"/>
    <xf numFmtId="44" fontId="2" fillId="2" borderId="12" xfId="1" applyFont="1" applyFill="1" applyBorder="1" applyAlignment="1" applyProtection="1"/>
    <xf numFmtId="165" fontId="7" fillId="0" borderId="1" xfId="2" applyNumberFormat="1" applyFont="1" applyFill="1" applyBorder="1" applyAlignment="1" applyProtection="1"/>
    <xf numFmtId="0" fontId="0" fillId="0" borderId="0" xfId="0" applyFill="1"/>
    <xf numFmtId="166" fontId="5" fillId="0" borderId="0" xfId="0" applyNumberFormat="1" applyFont="1" applyFill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166" fontId="0" fillId="0" borderId="0" xfId="0" applyNumberFormat="1"/>
    <xf numFmtId="0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/>
    <xf numFmtId="0" fontId="2" fillId="0" borderId="15" xfId="0" applyNumberFormat="1" applyFont="1" applyFill="1" applyBorder="1" applyAlignment="1" applyProtection="1"/>
    <xf numFmtId="166" fontId="6" fillId="0" borderId="15" xfId="0" applyNumberFormat="1" applyFont="1" applyFill="1" applyBorder="1" applyAlignment="1" applyProtection="1"/>
    <xf numFmtId="0" fontId="6" fillId="6" borderId="1" xfId="0" applyNumberFormat="1" applyFont="1" applyFill="1" applyBorder="1" applyAlignment="1" applyProtection="1"/>
    <xf numFmtId="166" fontId="6" fillId="6" borderId="1" xfId="0" applyNumberFormat="1" applyFont="1" applyFill="1" applyBorder="1" applyAlignment="1" applyProtection="1"/>
    <xf numFmtId="166" fontId="2" fillId="0" borderId="1" xfId="0" applyNumberFormat="1" applyFont="1" applyFill="1" applyBorder="1" applyAlignment="1" applyProtection="1"/>
    <xf numFmtId="0" fontId="0" fillId="0" borderId="0" xfId="0" applyBorder="1"/>
    <xf numFmtId="166" fontId="0" fillId="0" borderId="0" xfId="0" applyNumberFormat="1" applyBorder="1"/>
    <xf numFmtId="165" fontId="0" fillId="0" borderId="0" xfId="0" applyNumberFormat="1" applyBorder="1"/>
    <xf numFmtId="165" fontId="6" fillId="0" borderId="0" xfId="0" applyNumberFormat="1" applyFont="1" applyFill="1" applyBorder="1" applyAlignment="1" applyProtection="1"/>
    <xf numFmtId="17" fontId="2" fillId="6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wrapText="1"/>
    </xf>
    <xf numFmtId="0" fontId="2" fillId="6" borderId="1" xfId="0" applyNumberFormat="1" applyFont="1" applyFill="1" applyBorder="1" applyAlignment="1" applyProtection="1">
      <alignment wrapText="1"/>
    </xf>
    <xf numFmtId="49" fontId="5" fillId="0" borderId="3" xfId="0" applyNumberFormat="1" applyFont="1" applyFill="1" applyBorder="1" applyAlignment="1" applyProtection="1">
      <alignment horizontal="center"/>
    </xf>
    <xf numFmtId="49" fontId="6" fillId="6" borderId="1" xfId="0" applyNumberFormat="1" applyFont="1" applyFill="1" applyBorder="1" applyAlignment="1" applyProtection="1"/>
    <xf numFmtId="49" fontId="6" fillId="0" borderId="1" xfId="0" applyNumberFormat="1" applyFont="1" applyFill="1" applyBorder="1" applyAlignment="1" applyProtection="1"/>
    <xf numFmtId="49" fontId="2" fillId="0" borderId="1" xfId="0" applyNumberFormat="1" applyFont="1" applyFill="1" applyBorder="1" applyAlignment="1" applyProtection="1"/>
    <xf numFmtId="49" fontId="2" fillId="0" borderId="15" xfId="0" applyNumberFormat="1" applyFont="1" applyFill="1" applyBorder="1" applyAlignment="1" applyProtection="1"/>
    <xf numFmtId="49" fontId="0" fillId="0" borderId="0" xfId="0" applyNumberFormat="1"/>
    <xf numFmtId="167" fontId="6" fillId="6" borderId="1" xfId="0" applyNumberFormat="1" applyFont="1" applyFill="1" applyBorder="1" applyAlignment="1" applyProtection="1"/>
    <xf numFmtId="167" fontId="6" fillId="0" borderId="1" xfId="0" applyNumberFormat="1" applyFont="1" applyFill="1" applyBorder="1" applyAlignment="1" applyProtection="1"/>
    <xf numFmtId="167" fontId="2" fillId="0" borderId="1" xfId="0" applyNumberFormat="1" applyFont="1" applyFill="1" applyBorder="1" applyAlignment="1" applyProtection="1"/>
    <xf numFmtId="167" fontId="0" fillId="0" borderId="0" xfId="0" applyNumberFormat="1" applyFill="1"/>
    <xf numFmtId="9" fontId="2" fillId="0" borderId="11" xfId="4" applyFont="1" applyFill="1" applyBorder="1" applyAlignment="1" applyProtection="1"/>
    <xf numFmtId="167" fontId="5" fillId="0" borderId="7" xfId="0" applyNumberFormat="1" applyFont="1" applyFill="1" applyBorder="1" applyAlignment="1" applyProtection="1">
      <alignment horizontal="center"/>
    </xf>
    <xf numFmtId="167" fontId="0" fillId="0" borderId="0" xfId="0" applyNumberFormat="1"/>
    <xf numFmtId="9" fontId="5" fillId="0" borderId="0" xfId="4" applyFont="1" applyFill="1" applyBorder="1" applyAlignment="1" applyProtection="1">
      <alignment horizontal="center"/>
    </xf>
    <xf numFmtId="9" fontId="2" fillId="0" borderId="1" xfId="4" applyFont="1" applyFill="1" applyBorder="1" applyAlignment="1" applyProtection="1"/>
    <xf numFmtId="9" fontId="6" fillId="6" borderId="1" xfId="4" applyFont="1" applyFill="1" applyBorder="1" applyAlignment="1" applyProtection="1"/>
    <xf numFmtId="167" fontId="2" fillId="0" borderId="12" xfId="0" applyNumberFormat="1" applyFont="1" applyFill="1" applyBorder="1" applyAlignment="1" applyProtection="1"/>
    <xf numFmtId="9" fontId="0" fillId="0" borderId="0" xfId="4" applyFont="1"/>
    <xf numFmtId="167" fontId="15" fillId="0" borderId="0" xfId="0" applyNumberFormat="1" applyFont="1" applyFill="1"/>
    <xf numFmtId="167" fontId="2" fillId="0" borderId="11" xfId="0" applyNumberFormat="1" applyFont="1" applyFill="1" applyBorder="1" applyAlignment="1" applyProtection="1"/>
    <xf numFmtId="9" fontId="6" fillId="0" borderId="1" xfId="4" applyFont="1" applyFill="1" applyBorder="1" applyAlignment="1" applyProtection="1"/>
    <xf numFmtId="167" fontId="6" fillId="0" borderId="2" xfId="0" applyNumberFormat="1" applyFont="1" applyFill="1" applyBorder="1" applyAlignment="1" applyProtection="1"/>
    <xf numFmtId="167" fontId="2" fillId="0" borderId="9" xfId="0" applyNumberFormat="1" applyFont="1" applyFill="1" applyBorder="1" applyAlignment="1" applyProtection="1"/>
    <xf numFmtId="167" fontId="5" fillId="0" borderId="0" xfId="0" applyNumberFormat="1" applyFont="1" applyFill="1" applyBorder="1" applyAlignment="1" applyProtection="1">
      <alignment horizontal="center"/>
    </xf>
    <xf numFmtId="0" fontId="5" fillId="0" borderId="25" xfId="0" applyNumberFormat="1" applyFont="1" applyFill="1" applyBorder="1" applyAlignment="1" applyProtection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49" fontId="0" fillId="0" borderId="32" xfId="0" applyNumberFormat="1" applyBorder="1"/>
    <xf numFmtId="167" fontId="0" fillId="0" borderId="0" xfId="0" applyNumberFormat="1" applyBorder="1"/>
    <xf numFmtId="9" fontId="0" fillId="0" borderId="0" xfId="4" applyFont="1" applyBorder="1"/>
    <xf numFmtId="0" fontId="0" fillId="0" borderId="33" xfId="0" applyBorder="1"/>
    <xf numFmtId="49" fontId="0" fillId="0" borderId="34" xfId="0" applyNumberFormat="1" applyBorder="1"/>
    <xf numFmtId="166" fontId="0" fillId="0" borderId="29" xfId="0" applyNumberFormat="1" applyBorder="1"/>
    <xf numFmtId="167" fontId="0" fillId="0" borderId="29" xfId="0" applyNumberFormat="1" applyBorder="1"/>
    <xf numFmtId="9" fontId="0" fillId="0" borderId="29" xfId="4" applyFont="1" applyBorder="1"/>
    <xf numFmtId="0" fontId="0" fillId="0" borderId="35" xfId="0" applyBorder="1"/>
    <xf numFmtId="49" fontId="33" fillId="37" borderId="1" xfId="0" applyNumberFormat="1" applyFont="1" applyFill="1" applyBorder="1" applyAlignment="1" applyProtection="1">
      <alignment horizontal="center" vertical="center" wrapText="1"/>
    </xf>
    <xf numFmtId="0" fontId="33" fillId="37" borderId="1" xfId="0" applyNumberFormat="1" applyFont="1" applyFill="1" applyBorder="1" applyAlignment="1" applyProtection="1">
      <alignment horizontal="center" vertical="center" wrapText="1"/>
    </xf>
    <xf numFmtId="166" fontId="33" fillId="37" borderId="1" xfId="0" applyNumberFormat="1" applyFont="1" applyFill="1" applyBorder="1" applyAlignment="1" applyProtection="1">
      <alignment horizontal="center" vertical="center" wrapText="1"/>
    </xf>
    <xf numFmtId="167" fontId="33" fillId="37" borderId="1" xfId="0" applyNumberFormat="1" applyFont="1" applyFill="1" applyBorder="1" applyAlignment="1" applyProtection="1">
      <alignment horizontal="center" vertical="center" wrapText="1"/>
    </xf>
    <xf numFmtId="9" fontId="33" fillId="37" borderId="1" xfId="4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/>
    <xf numFmtId="0" fontId="2" fillId="0" borderId="37" xfId="0" applyNumberFormat="1" applyFont="1" applyFill="1" applyBorder="1" applyAlignment="1" applyProtection="1"/>
    <xf numFmtId="0" fontId="2" fillId="0" borderId="38" xfId="0" applyNumberFormat="1" applyFont="1" applyFill="1" applyBorder="1" applyAlignment="1" applyProtection="1"/>
    <xf numFmtId="167" fontId="2" fillId="0" borderId="39" xfId="0" applyNumberFormat="1" applyFont="1" applyFill="1" applyBorder="1" applyAlignment="1" applyProtection="1"/>
    <xf numFmtId="167" fontId="2" fillId="0" borderId="40" xfId="0" applyNumberFormat="1" applyFont="1" applyFill="1" applyBorder="1" applyAlignment="1" applyProtection="1"/>
    <xf numFmtId="49" fontId="2" fillId="0" borderId="37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left"/>
    </xf>
    <xf numFmtId="14" fontId="2" fillId="0" borderId="1" xfId="0" applyNumberFormat="1" applyFont="1" applyFill="1" applyBorder="1" applyAlignment="1" applyProtection="1">
      <alignment horizontal="left"/>
    </xf>
    <xf numFmtId="0" fontId="8" fillId="5" borderId="4" xfId="3" applyFont="1" applyFill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8" fillId="5" borderId="4" xfId="3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35" fillId="37" borderId="26" xfId="3" applyFont="1" applyFill="1" applyBorder="1" applyAlignment="1">
      <alignment horizontal="left" vertical="center" wrapText="1" indent="1"/>
    </xf>
    <xf numFmtId="0" fontId="37" fillId="37" borderId="27" xfId="0" applyFont="1" applyFill="1" applyBorder="1" applyAlignment="1">
      <alignment horizontal="left" indent="1"/>
    </xf>
    <xf numFmtId="0" fontId="37" fillId="37" borderId="28" xfId="0" applyFont="1" applyFill="1" applyBorder="1" applyAlignment="1">
      <alignment horizontal="left" indent="1"/>
    </xf>
  </cellXfs>
  <cellStyles count="46">
    <cellStyle name="20% - Énfasis1" xfId="23" builtinId="30" customBuiltin="1"/>
    <cellStyle name="20% - Énfasis2" xfId="26" builtinId="34" customBuiltin="1"/>
    <cellStyle name="20% - Énfasis3" xfId="30" builtinId="38" customBuiltin="1"/>
    <cellStyle name="20% - Énfasis4" xfId="34" builtinId="42" customBuiltin="1"/>
    <cellStyle name="20% - Énfasis5" xfId="38" builtinId="46" customBuiltin="1"/>
    <cellStyle name="20% - Énfasis6" xfId="42" builtinId="50" customBuiltin="1"/>
    <cellStyle name="40% - Énfasis1" xfId="3" builtinId="31" customBuiltin="1"/>
    <cellStyle name="40% - Énfasis2" xfId="27" builtinId="35" customBuiltin="1"/>
    <cellStyle name="40% - Énfasis3" xfId="31" builtinId="39" customBuiltin="1"/>
    <cellStyle name="40% - Énfasis4" xfId="35" builtinId="43" customBuiltin="1"/>
    <cellStyle name="40% - Énfasis5" xfId="39" builtinId="47" customBuiltin="1"/>
    <cellStyle name="40% - Énfasis6" xfId="43" builtinId="51" customBuiltin="1"/>
    <cellStyle name="60% - Énfasis1" xfId="24" builtinId="32" customBuiltin="1"/>
    <cellStyle name="60% - Énfasis2" xfId="28" builtinId="36" customBuiltin="1"/>
    <cellStyle name="60% - Énfasis3" xfId="32" builtinId="40" customBuiltin="1"/>
    <cellStyle name="60% - Énfasis4" xfId="36" builtinId="44" customBuiltin="1"/>
    <cellStyle name="60% - Énfasis5" xfId="40" builtinId="48" customBuiltin="1"/>
    <cellStyle name="60% - Énfasis6" xfId="44" builtinId="52" customBuiltin="1"/>
    <cellStyle name="Buena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5" builtinId="33" customBuiltin="1"/>
    <cellStyle name="Énfasis3" xfId="29" builtinId="37" customBuiltin="1"/>
    <cellStyle name="Énfasis4" xfId="33" builtinId="41" customBuiltin="1"/>
    <cellStyle name="Énfasis5" xfId="37" builtinId="45" customBuiltin="1"/>
    <cellStyle name="Énfasis6" xfId="41" builtinId="49" customBuiltin="1"/>
    <cellStyle name="Entrada" xfId="13" builtinId="20" customBuiltin="1"/>
    <cellStyle name="Incorrecto" xfId="11" builtinId="27" customBuiltin="1"/>
    <cellStyle name="Millares" xfId="2" builtinId="3"/>
    <cellStyle name="Moneda" xfId="1" builtinId="4"/>
    <cellStyle name="Neutral" xfId="12" builtinId="28" customBuiltin="1"/>
    <cellStyle name="Normal" xfId="0" builtinId="0"/>
    <cellStyle name="Notas" xfId="19" builtinId="10" customBuiltin="1"/>
    <cellStyle name="Porcentaje" xfId="4" builtinId="5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ítulo 4" xfId="45"/>
    <cellStyle name="Total" xfId="21" builtinId="25" customBuiltin="1"/>
  </cellStyles>
  <dxfs count="0"/>
  <tableStyles count="0" defaultTableStyle="TableStyleMedium9" defaultPivotStyle="PivotStyleLight16"/>
  <colors>
    <mruColors>
      <color rgb="FF008000"/>
      <color rgb="FFFF0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466726</xdr:colOff>
      <xdr:row>0</xdr:row>
      <xdr:rowOff>95250</xdr:rowOff>
    </xdr:from>
    <xdr:to>
      <xdr:col>9</xdr:col>
      <xdr:colOff>666751</xdr:colOff>
      <xdr:row>0</xdr:row>
      <xdr:rowOff>666750</xdr:rowOff>
    </xdr:to>
    <xdr:pic>
      <xdr:nvPicPr>
        <xdr:cNvPr id="5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1" y="95250"/>
          <a:ext cx="1885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714375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691963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75" y="114300"/>
          <a:ext cx="2019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114300</xdr:rowOff>
    </xdr:from>
    <xdr:to>
      <xdr:col>8</xdr:col>
      <xdr:colOff>624729</xdr:colOff>
      <xdr:row>0</xdr:row>
      <xdr:rowOff>657225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850" y="114300"/>
          <a:ext cx="2025463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504266</xdr:colOff>
      <xdr:row>0</xdr:row>
      <xdr:rowOff>44824</xdr:rowOff>
    </xdr:from>
    <xdr:to>
      <xdr:col>11</xdr:col>
      <xdr:colOff>795618</xdr:colOff>
      <xdr:row>0</xdr:row>
      <xdr:rowOff>676002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B0AFA9"/>
            </a:clrFrom>
            <a:clrTo>
              <a:srgbClr val="B0AFA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4913" y="44824"/>
          <a:ext cx="2039470" cy="631178"/>
        </a:xfrm>
        <a:prstGeom prst="rect">
          <a:avLst/>
        </a:prstGeom>
        <a:solidFill>
          <a:srgbClr val="D9D9D9">
            <a:alpha val="92155"/>
          </a:srgbClr>
        </a:solidFill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luis\Desktop\FRA%20MAS%20DE%203000.xm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menluis\Desktop\mas%203000%203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oveedores%20mas%20de%203000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>
        <row r="2">
          <cell r="A2" t="str">
            <v>217030185</v>
          </cell>
          <cell r="B2">
            <v>19</v>
          </cell>
          <cell r="C2">
            <v>43469</v>
          </cell>
          <cell r="D2">
            <v>43469</v>
          </cell>
          <cell r="E2" t="str">
            <v>Viesgo Energía, S.L.</v>
          </cell>
          <cell r="F2" t="str">
            <v>B39540760</v>
          </cell>
          <cell r="J2">
            <v>3246.72</v>
          </cell>
        </row>
        <row r="3">
          <cell r="A3" t="str">
            <v>95399496</v>
          </cell>
          <cell r="B3">
            <v>46</v>
          </cell>
          <cell r="C3">
            <v>43493</v>
          </cell>
          <cell r="D3">
            <v>43493</v>
          </cell>
          <cell r="E3" t="str">
            <v>Repsol Butano,S.A.</v>
          </cell>
          <cell r="F3" t="str">
            <v>A28076420</v>
          </cell>
          <cell r="J3">
            <v>3346.32</v>
          </cell>
        </row>
        <row r="4">
          <cell r="A4" t="str">
            <v>217044172</v>
          </cell>
          <cell r="B4">
            <v>80</v>
          </cell>
          <cell r="C4">
            <v>43497</v>
          </cell>
          <cell r="D4">
            <v>43497</v>
          </cell>
          <cell r="E4" t="str">
            <v>Viesgo Energía, S.L.</v>
          </cell>
          <cell r="F4" t="str">
            <v>B39540760</v>
          </cell>
          <cell r="J4">
            <v>3320.19</v>
          </cell>
        </row>
        <row r="5">
          <cell r="A5" t="str">
            <v>RI18011727</v>
          </cell>
          <cell r="B5">
            <v>87</v>
          </cell>
          <cell r="C5">
            <v>43496</v>
          </cell>
          <cell r="D5">
            <v>43496</v>
          </cell>
          <cell r="E5" t="str">
            <v>Eurest Colectividades, S.L.</v>
          </cell>
          <cell r="F5" t="str">
            <v>B80267420</v>
          </cell>
          <cell r="J5">
            <v>10042</v>
          </cell>
        </row>
        <row r="6">
          <cell r="A6" t="str">
            <v>RI18011726</v>
          </cell>
          <cell r="B6">
            <v>130</v>
          </cell>
          <cell r="C6">
            <v>43496</v>
          </cell>
          <cell r="D6">
            <v>43496</v>
          </cell>
          <cell r="E6" t="str">
            <v>Eurest Colectividades, S.L.</v>
          </cell>
          <cell r="F6" t="str">
            <v>B80267420</v>
          </cell>
          <cell r="J6">
            <v>37421</v>
          </cell>
        </row>
        <row r="7">
          <cell r="A7" t="str">
            <v>512219010002</v>
          </cell>
          <cell r="B7">
            <v>163</v>
          </cell>
          <cell r="C7">
            <v>43496</v>
          </cell>
          <cell r="D7">
            <v>43496</v>
          </cell>
          <cell r="E7" t="str">
            <v>Securitas Seguridad España,S.A.</v>
          </cell>
          <cell r="F7" t="str">
            <v>A79252219</v>
          </cell>
          <cell r="J7">
            <v>14610.56</v>
          </cell>
        </row>
        <row r="8">
          <cell r="A8" t="str">
            <v>119/009325</v>
          </cell>
          <cell r="B8">
            <v>170</v>
          </cell>
          <cell r="C8">
            <v>43515</v>
          </cell>
          <cell r="D8">
            <v>43515</v>
          </cell>
          <cell r="E8" t="str">
            <v>Activa Informática y Comunicación, S.L.</v>
          </cell>
          <cell r="F8" t="str">
            <v>B39652581</v>
          </cell>
          <cell r="J8">
            <v>3073.4</v>
          </cell>
        </row>
        <row r="9">
          <cell r="A9" t="str">
            <v>C1900740</v>
          </cell>
          <cell r="B9">
            <v>181</v>
          </cell>
          <cell r="C9">
            <v>43514</v>
          </cell>
          <cell r="D9">
            <v>43514</v>
          </cell>
          <cell r="E9" t="str">
            <v>Asociación Española de Fundaciones</v>
          </cell>
          <cell r="F9" t="str">
            <v>G83534545</v>
          </cell>
          <cell r="G9">
            <v>3000</v>
          </cell>
          <cell r="H9">
            <v>0</v>
          </cell>
          <cell r="I9">
            <v>0</v>
          </cell>
          <cell r="J9">
            <v>3000</v>
          </cell>
        </row>
        <row r="10">
          <cell r="A10" t="str">
            <v>512219020051</v>
          </cell>
          <cell r="B10">
            <v>183</v>
          </cell>
          <cell r="C10">
            <v>43524</v>
          </cell>
          <cell r="D10">
            <v>43524</v>
          </cell>
          <cell r="E10" t="str">
            <v>Securitas Seguridad España,S.A.</v>
          </cell>
          <cell r="F10" t="str">
            <v>A79252219</v>
          </cell>
          <cell r="J10">
            <v>13193.6</v>
          </cell>
        </row>
        <row r="11">
          <cell r="A11" t="str">
            <v>RI18013591</v>
          </cell>
          <cell r="B11">
            <v>187</v>
          </cell>
          <cell r="C11">
            <v>43524</v>
          </cell>
          <cell r="D11">
            <v>43524</v>
          </cell>
          <cell r="E11" t="str">
            <v>Eurest Colectividades, S.L.</v>
          </cell>
          <cell r="F11" t="str">
            <v>B80267420</v>
          </cell>
          <cell r="J11">
            <v>9346.6299999999992</v>
          </cell>
        </row>
        <row r="12">
          <cell r="A12" t="str">
            <v>512219020052</v>
          </cell>
          <cell r="B12">
            <v>188</v>
          </cell>
          <cell r="C12">
            <v>43524</v>
          </cell>
          <cell r="D12">
            <v>43524</v>
          </cell>
          <cell r="E12" t="str">
            <v>Eurest Colectividades, S.L.</v>
          </cell>
          <cell r="F12" t="str">
            <v>B80267420</v>
          </cell>
          <cell r="J12">
            <v>33424.26</v>
          </cell>
        </row>
        <row r="13">
          <cell r="A13" t="str">
            <v>217060444</v>
          </cell>
          <cell r="B13">
            <v>231</v>
          </cell>
          <cell r="C13">
            <v>43525</v>
          </cell>
          <cell r="D13">
            <v>43525</v>
          </cell>
          <cell r="E13" t="str">
            <v>Viesgo Energía, S.L.</v>
          </cell>
          <cell r="F13" t="str">
            <v>B39540760</v>
          </cell>
          <cell r="J13">
            <v>3106.08</v>
          </cell>
        </row>
        <row r="14">
          <cell r="A14" t="str">
            <v>19/009334</v>
          </cell>
          <cell r="B14">
            <v>302</v>
          </cell>
          <cell r="C14">
            <v>43525</v>
          </cell>
          <cell r="D14">
            <v>43525</v>
          </cell>
          <cell r="E14" t="str">
            <v>Activa Informática y Comunicación, S.L.</v>
          </cell>
          <cell r="F14" t="str">
            <v>B39652581</v>
          </cell>
          <cell r="J14">
            <v>3864.62</v>
          </cell>
        </row>
        <row r="15">
          <cell r="A15" t="str">
            <v>512219030096</v>
          </cell>
          <cell r="B15">
            <v>315</v>
          </cell>
          <cell r="C15">
            <v>43555</v>
          </cell>
          <cell r="D15">
            <v>43555</v>
          </cell>
          <cell r="E15" t="str">
            <v>Securitas Seguridad España,S.A.</v>
          </cell>
          <cell r="F15" t="str">
            <v>A79252219</v>
          </cell>
          <cell r="J15">
            <v>14634.08</v>
          </cell>
        </row>
        <row r="16">
          <cell r="A16" t="str">
            <v>RI18017716</v>
          </cell>
          <cell r="B16">
            <v>361</v>
          </cell>
          <cell r="C16">
            <v>43555</v>
          </cell>
          <cell r="D16">
            <v>43555</v>
          </cell>
          <cell r="E16" t="str">
            <v>Eurest Colectividades, S.L.</v>
          </cell>
          <cell r="F16" t="str">
            <v>B80267420</v>
          </cell>
          <cell r="J16">
            <v>10248.73</v>
          </cell>
        </row>
        <row r="17">
          <cell r="A17" t="str">
            <v>85113171</v>
          </cell>
          <cell r="B17">
            <v>363</v>
          </cell>
          <cell r="C17">
            <v>43552</v>
          </cell>
          <cell r="D17">
            <v>43552</v>
          </cell>
          <cell r="E17" t="str">
            <v>Repsol Butano,S.A.</v>
          </cell>
          <cell r="F17" t="str">
            <v>A28076420</v>
          </cell>
          <cell r="J17">
            <v>4931.8999999999996</v>
          </cell>
        </row>
        <row r="18">
          <cell r="A18" t="str">
            <v>RI18017715</v>
          </cell>
          <cell r="B18">
            <v>364</v>
          </cell>
          <cell r="C18">
            <v>43555</v>
          </cell>
          <cell r="D18">
            <v>43555</v>
          </cell>
          <cell r="E18" t="str">
            <v>Eurest Colectividades, S.L.</v>
          </cell>
          <cell r="F18" t="str">
            <v>B80267420</v>
          </cell>
          <cell r="J18">
            <v>36421.81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 3000 3t"/>
    </sheetNames>
    <sheetDataSet>
      <sheetData sheetId="0" refreshError="1">
        <row r="2">
          <cell r="B2" t="str">
            <v>31/07/2021</v>
          </cell>
          <cell r="F2" t="str">
            <v>512221070335</v>
          </cell>
          <cell r="G2">
            <v>16281.03</v>
          </cell>
          <cell r="L2" t="str">
            <v>Securitas Seguridad España,S.A.</v>
          </cell>
          <cell r="M2" t="str">
            <v>77664</v>
          </cell>
        </row>
        <row r="3">
          <cell r="B3" t="str">
            <v>31/07/2021</v>
          </cell>
          <cell r="F3" t="str">
            <v>171/21</v>
          </cell>
          <cell r="G3">
            <v>6512.22</v>
          </cell>
          <cell r="L3" t="str">
            <v>Turyeco, S.L.</v>
          </cell>
          <cell r="M3" t="str">
            <v>77769</v>
          </cell>
        </row>
        <row r="4">
          <cell r="B4" t="str">
            <v>26/07/2021</v>
          </cell>
          <cell r="F4" t="str">
            <v>108200532</v>
          </cell>
          <cell r="G4">
            <v>7744</v>
          </cell>
          <cell r="L4" t="str">
            <v>Tecninorte Programación y Mantenimiento,S.L.</v>
          </cell>
          <cell r="M4" t="str">
            <v>77812</v>
          </cell>
        </row>
        <row r="5">
          <cell r="B5" t="str">
            <v>08/07/2021</v>
          </cell>
          <cell r="F5" t="str">
            <v>137/21</v>
          </cell>
          <cell r="G5">
            <v>5373.7</v>
          </cell>
          <cell r="L5" t="str">
            <v>Turyeco, S.L.</v>
          </cell>
          <cell r="M5" t="str">
            <v>77225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cer trimestre"/>
      <sheetName val="cuarto trimestre"/>
      <sheetName val="PRIMER TRIMESTRE 2019"/>
      <sheetName val="SEGUNDO TRIMESTRE 2019"/>
      <sheetName val="TERCER TRIMESTRE 2019"/>
      <sheetName val="PRIMER TRIMESTRE 2021"/>
      <sheetName val="2º TRIMESTRE 2021"/>
      <sheetName val="3º TRIMESTRE 2021"/>
      <sheetName val="4º TRIMESTRE 2021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F5" t="str">
            <v>A79252219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opLeftCell="A5" workbookViewId="0">
      <selection activeCell="D5" sqref="D5"/>
    </sheetView>
  </sheetViews>
  <sheetFormatPr baseColWidth="10" defaultRowHeight="15" x14ac:dyDescent="0.25"/>
  <cols>
    <col min="5" max="5" width="49.85546875" bestFit="1" customWidth="1"/>
    <col min="7" max="7" width="15.140625" bestFit="1" customWidth="1"/>
    <col min="9" max="9" width="13.85546875" bestFit="1" customWidth="1"/>
    <col min="10" max="10" width="12.85546875" style="3" bestFit="1" customWidth="1"/>
  </cols>
  <sheetData>
    <row r="1" spans="1:11" ht="59.25" customHeight="1" thickTop="1" x14ac:dyDescent="0.25">
      <c r="A1" s="135" t="s">
        <v>63</v>
      </c>
      <c r="B1" s="136"/>
      <c r="C1" s="136"/>
      <c r="D1" s="136"/>
      <c r="E1" s="136"/>
      <c r="F1" s="136"/>
      <c r="G1" s="136"/>
      <c r="H1" s="136"/>
      <c r="I1" s="136"/>
      <c r="J1" s="137"/>
      <c r="K1" s="37"/>
    </row>
    <row r="2" spans="1:11" s="4" customFormat="1" ht="12.75" customHeight="1" x14ac:dyDescent="0.2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39" t="s">
        <v>33</v>
      </c>
    </row>
    <row r="3" spans="1:11" x14ac:dyDescent="0.25">
      <c r="A3" s="55" t="s">
        <v>0</v>
      </c>
      <c r="B3" s="6">
        <v>839</v>
      </c>
      <c r="C3" s="8">
        <v>43287</v>
      </c>
      <c r="D3" s="8">
        <v>43287</v>
      </c>
      <c r="E3" s="6" t="s">
        <v>1</v>
      </c>
      <c r="F3" s="6" t="s">
        <v>2</v>
      </c>
      <c r="G3" s="28">
        <v>4974.99</v>
      </c>
      <c r="H3" s="9"/>
      <c r="I3" s="13">
        <v>379.1</v>
      </c>
      <c r="J3" s="56">
        <v>5354.09</v>
      </c>
    </row>
    <row r="4" spans="1:11" x14ac:dyDescent="0.25">
      <c r="A4" s="54"/>
      <c r="B4" s="25"/>
      <c r="C4" s="26"/>
      <c r="D4" s="26"/>
      <c r="E4" s="25"/>
      <c r="F4" s="25"/>
      <c r="G4" s="29">
        <v>3782.35</v>
      </c>
      <c r="H4" s="24">
        <v>0.1</v>
      </c>
      <c r="I4" s="23">
        <f>G4*H4</f>
        <v>378.23500000000001</v>
      </c>
      <c r="J4" s="57"/>
    </row>
    <row r="5" spans="1:11" x14ac:dyDescent="0.25">
      <c r="A5" s="54"/>
      <c r="B5" s="25"/>
      <c r="C5" s="26"/>
      <c r="D5" s="26"/>
      <c r="E5" s="25"/>
      <c r="F5" s="25"/>
      <c r="G5" s="29">
        <v>4.1100000000000003</v>
      </c>
      <c r="H5" s="24">
        <v>0.21</v>
      </c>
      <c r="I5" s="23">
        <f>G5*H5</f>
        <v>0.86310000000000009</v>
      </c>
      <c r="J5" s="57"/>
    </row>
    <row r="6" spans="1:11" x14ac:dyDescent="0.25">
      <c r="A6" s="54"/>
      <c r="B6" s="25"/>
      <c r="C6" s="26"/>
      <c r="D6" s="26"/>
      <c r="E6" s="25"/>
      <c r="F6" s="25"/>
      <c r="G6" s="29">
        <v>1188.53</v>
      </c>
      <c r="H6" s="27"/>
      <c r="I6" s="31"/>
      <c r="J6" s="57"/>
    </row>
    <row r="7" spans="1:11" x14ac:dyDescent="0.25">
      <c r="A7" s="55" t="s">
        <v>3</v>
      </c>
      <c r="B7" s="6">
        <v>930</v>
      </c>
      <c r="C7" s="8">
        <v>43299</v>
      </c>
      <c r="D7" s="8">
        <v>43299</v>
      </c>
      <c r="E7" s="6" t="s">
        <v>4</v>
      </c>
      <c r="F7" s="6" t="s">
        <v>5</v>
      </c>
      <c r="G7" s="30">
        <v>2508.12</v>
      </c>
      <c r="H7" s="7">
        <v>0.21</v>
      </c>
      <c r="I7" s="32">
        <f>G7*H7</f>
        <v>526.70519999999999</v>
      </c>
      <c r="J7" s="58">
        <f>G7+I7</f>
        <v>3034.8251999999998</v>
      </c>
    </row>
    <row r="8" spans="1:11" x14ac:dyDescent="0.25">
      <c r="A8" s="55" t="s">
        <v>6</v>
      </c>
      <c r="B8" s="6">
        <v>939</v>
      </c>
      <c r="C8" s="8">
        <v>43312</v>
      </c>
      <c r="D8" s="8">
        <v>43312</v>
      </c>
      <c r="E8" s="6" t="s">
        <v>7</v>
      </c>
      <c r="F8" s="6" t="s">
        <v>8</v>
      </c>
      <c r="G8" s="30">
        <v>4041.66</v>
      </c>
      <c r="H8" s="6" t="s">
        <v>34</v>
      </c>
      <c r="I8" s="32">
        <v>0</v>
      </c>
      <c r="J8" s="58">
        <v>4041.66</v>
      </c>
    </row>
    <row r="9" spans="1:11" x14ac:dyDescent="0.25">
      <c r="A9" s="55" t="s">
        <v>9</v>
      </c>
      <c r="B9" s="6">
        <v>942</v>
      </c>
      <c r="C9" s="8">
        <v>43312</v>
      </c>
      <c r="D9" s="8">
        <v>43312</v>
      </c>
      <c r="E9" s="6" t="s">
        <v>10</v>
      </c>
      <c r="F9" s="6" t="s">
        <v>11</v>
      </c>
      <c r="G9" s="30">
        <v>12094.28</v>
      </c>
      <c r="H9" s="7">
        <v>0.21</v>
      </c>
      <c r="I9" s="32">
        <f>G9*H9</f>
        <v>2539.7988</v>
      </c>
      <c r="J9" s="58">
        <f>G9+I9</f>
        <v>14634.078800000001</v>
      </c>
    </row>
    <row r="10" spans="1:11" x14ac:dyDescent="0.25">
      <c r="A10" s="55" t="s">
        <v>12</v>
      </c>
      <c r="B10" s="6">
        <v>993</v>
      </c>
      <c r="C10" s="8">
        <v>43312</v>
      </c>
      <c r="D10" s="8">
        <v>43312</v>
      </c>
      <c r="E10" s="6" t="s">
        <v>13</v>
      </c>
      <c r="F10" s="6" t="s">
        <v>14</v>
      </c>
      <c r="G10" s="30">
        <v>33973.54</v>
      </c>
      <c r="H10" s="7">
        <v>0.1</v>
      </c>
      <c r="I10" s="32">
        <v>3397.3540000000003</v>
      </c>
      <c r="J10" s="58">
        <v>37370.89</v>
      </c>
    </row>
    <row r="11" spans="1:11" x14ac:dyDescent="0.25">
      <c r="A11" s="55" t="s">
        <v>15</v>
      </c>
      <c r="B11" s="6">
        <v>992</v>
      </c>
      <c r="C11" s="8">
        <v>43312</v>
      </c>
      <c r="D11" s="8">
        <v>43312</v>
      </c>
      <c r="E11" s="6" t="s">
        <v>13</v>
      </c>
      <c r="F11" s="6" t="s">
        <v>14</v>
      </c>
      <c r="G11" s="30">
        <v>9066.4500000000007</v>
      </c>
      <c r="H11" s="7">
        <v>0.1</v>
      </c>
      <c r="I11" s="32">
        <v>906.6450000000001</v>
      </c>
      <c r="J11" s="58">
        <v>9973.0950000000012</v>
      </c>
    </row>
    <row r="12" spans="1:11" x14ac:dyDescent="0.25">
      <c r="A12" s="55" t="s">
        <v>16</v>
      </c>
      <c r="B12" s="6">
        <v>1089</v>
      </c>
      <c r="C12" s="8">
        <v>43343</v>
      </c>
      <c r="D12" s="8">
        <v>43343</v>
      </c>
      <c r="E12" s="6" t="s">
        <v>7</v>
      </c>
      <c r="F12" s="6" t="s">
        <v>8</v>
      </c>
      <c r="G12" s="30">
        <v>4041.66</v>
      </c>
      <c r="H12" s="6" t="s">
        <v>34</v>
      </c>
      <c r="I12" s="32">
        <v>0</v>
      </c>
      <c r="J12" s="58">
        <v>4041.66</v>
      </c>
    </row>
    <row r="13" spans="1:11" x14ac:dyDescent="0.25">
      <c r="A13" s="55" t="s">
        <v>17</v>
      </c>
      <c r="B13" s="6">
        <v>1101</v>
      </c>
      <c r="C13" s="8">
        <v>43343</v>
      </c>
      <c r="D13" s="8">
        <v>43343</v>
      </c>
      <c r="E13" s="6" t="s">
        <v>10</v>
      </c>
      <c r="F13" s="6" t="s">
        <v>11</v>
      </c>
      <c r="G13" s="30">
        <v>12094.28</v>
      </c>
      <c r="H13" s="7">
        <v>0.21</v>
      </c>
      <c r="I13" s="32">
        <f>G13*H13</f>
        <v>2539.7988</v>
      </c>
      <c r="J13" s="58">
        <f>G13+I13</f>
        <v>14634.078800000001</v>
      </c>
    </row>
    <row r="14" spans="1:11" x14ac:dyDescent="0.25">
      <c r="A14" s="55" t="s">
        <v>18</v>
      </c>
      <c r="B14" s="6">
        <v>1158</v>
      </c>
      <c r="C14" s="8">
        <v>43343</v>
      </c>
      <c r="D14" s="8">
        <v>43343</v>
      </c>
      <c r="E14" s="6" t="s">
        <v>13</v>
      </c>
      <c r="F14" s="6" t="s">
        <v>14</v>
      </c>
      <c r="G14" s="30">
        <v>34016.26</v>
      </c>
      <c r="H14" s="7">
        <v>0.1</v>
      </c>
      <c r="I14" s="32">
        <f>G14*H14</f>
        <v>3401.6260000000002</v>
      </c>
      <c r="J14" s="58">
        <f>G14+I14</f>
        <v>37417.885999999999</v>
      </c>
    </row>
    <row r="15" spans="1:11" x14ac:dyDescent="0.25">
      <c r="A15" s="55" t="s">
        <v>19</v>
      </c>
      <c r="B15" s="6">
        <v>1157</v>
      </c>
      <c r="C15" s="8">
        <v>43343</v>
      </c>
      <c r="D15" s="8">
        <v>43343</v>
      </c>
      <c r="E15" s="6" t="s">
        <v>13</v>
      </c>
      <c r="F15" s="6" t="s">
        <v>14</v>
      </c>
      <c r="G15" s="30">
        <v>9379.67</v>
      </c>
      <c r="H15" s="7">
        <v>0.1</v>
      </c>
      <c r="I15" s="32">
        <v>937.9670000000001</v>
      </c>
      <c r="J15" s="58">
        <v>10317.637000000001</v>
      </c>
    </row>
    <row r="16" spans="1:11" x14ac:dyDescent="0.25">
      <c r="A16" s="55" t="s">
        <v>20</v>
      </c>
      <c r="B16" s="6">
        <v>1256</v>
      </c>
      <c r="C16" s="8">
        <v>43373</v>
      </c>
      <c r="D16" s="8">
        <v>43373</v>
      </c>
      <c r="E16" s="6" t="s">
        <v>7</v>
      </c>
      <c r="F16" s="6" t="s">
        <v>8</v>
      </c>
      <c r="G16" s="30">
        <v>4041.66</v>
      </c>
      <c r="H16" s="6" t="s">
        <v>34</v>
      </c>
      <c r="I16" s="32">
        <v>0</v>
      </c>
      <c r="J16" s="58">
        <v>4041.66</v>
      </c>
    </row>
    <row r="17" spans="1:10" x14ac:dyDescent="0.25">
      <c r="A17" s="55" t="s">
        <v>21</v>
      </c>
      <c r="B17" s="6">
        <v>1250</v>
      </c>
      <c r="C17" s="8">
        <v>43373</v>
      </c>
      <c r="D17" s="8">
        <v>43373</v>
      </c>
      <c r="E17" s="6" t="s">
        <v>10</v>
      </c>
      <c r="F17" s="6" t="s">
        <v>11</v>
      </c>
      <c r="G17" s="30">
        <v>11710.41</v>
      </c>
      <c r="H17" s="7">
        <v>0.21</v>
      </c>
      <c r="I17" s="32">
        <f>G17*H17</f>
        <v>2459.1860999999999</v>
      </c>
      <c r="J17" s="58">
        <f>G17+I17</f>
        <v>14169.596099999999</v>
      </c>
    </row>
    <row r="18" spans="1:10" x14ac:dyDescent="0.25">
      <c r="A18" s="55" t="s">
        <v>22</v>
      </c>
      <c r="B18" s="6">
        <v>1291</v>
      </c>
      <c r="C18" s="8">
        <v>43373</v>
      </c>
      <c r="D18" s="8">
        <v>43373</v>
      </c>
      <c r="E18" s="6" t="s">
        <v>13</v>
      </c>
      <c r="F18" s="6" t="s">
        <v>14</v>
      </c>
      <c r="G18" s="30">
        <v>8975.33</v>
      </c>
      <c r="H18" s="7">
        <v>0.1</v>
      </c>
      <c r="I18" s="32">
        <v>897.53300000000002</v>
      </c>
      <c r="J18" s="58">
        <v>9872.8629999999994</v>
      </c>
    </row>
    <row r="19" spans="1:10" ht="15.75" thickBot="1" x14ac:dyDescent="0.3">
      <c r="A19" s="59" t="s">
        <v>23</v>
      </c>
      <c r="B19" s="60">
        <v>1292</v>
      </c>
      <c r="C19" s="61">
        <v>43373</v>
      </c>
      <c r="D19" s="61">
        <v>43373</v>
      </c>
      <c r="E19" s="60" t="s">
        <v>13</v>
      </c>
      <c r="F19" s="60" t="s">
        <v>14</v>
      </c>
      <c r="G19" s="62">
        <v>33443.910000000003</v>
      </c>
      <c r="H19" s="63">
        <v>0.1</v>
      </c>
      <c r="I19" s="64">
        <f>G19*H19</f>
        <v>3344.3910000000005</v>
      </c>
      <c r="J19" s="65">
        <f>G19+I19</f>
        <v>36788.301000000007</v>
      </c>
    </row>
    <row r="20" spans="1:10" ht="15.75" thickTop="1" x14ac:dyDescent="0.25">
      <c r="A20" s="1"/>
      <c r="B20" s="1"/>
      <c r="C20" s="1"/>
      <c r="D20" s="1"/>
      <c r="E20" s="1"/>
      <c r="F20" s="1"/>
      <c r="G20" s="2"/>
      <c r="H20" s="1"/>
      <c r="I20" s="5"/>
      <c r="J20" s="2"/>
    </row>
  </sheetData>
  <mergeCells count="1">
    <mergeCell ref="A1:J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C8" sqref="C8"/>
    </sheetView>
  </sheetViews>
  <sheetFormatPr baseColWidth="10" defaultRowHeight="15" x14ac:dyDescent="0.25"/>
  <cols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38" t="s">
        <v>60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2" x14ac:dyDescent="0.25">
      <c r="A2" s="38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x14ac:dyDescent="0.25">
      <c r="A3" s="40" t="s">
        <v>37</v>
      </c>
      <c r="B3" s="17">
        <v>1260</v>
      </c>
      <c r="C3" s="18">
        <v>43376</v>
      </c>
      <c r="D3" s="18">
        <v>43376</v>
      </c>
      <c r="E3" s="17" t="s">
        <v>1</v>
      </c>
      <c r="F3" s="17" t="s">
        <v>2</v>
      </c>
      <c r="G3" s="19">
        <v>4716.6899999999996</v>
      </c>
      <c r="H3" s="17"/>
      <c r="I3" s="19">
        <v>359.42</v>
      </c>
      <c r="J3" s="17">
        <v>0</v>
      </c>
      <c r="K3" s="17">
        <v>0</v>
      </c>
      <c r="L3" s="41">
        <v>5076.1099999999997</v>
      </c>
    </row>
    <row r="4" spans="1:12" x14ac:dyDescent="0.25">
      <c r="A4" s="42"/>
      <c r="B4" s="20"/>
      <c r="C4" s="21"/>
      <c r="D4" s="21"/>
      <c r="E4" s="20"/>
      <c r="F4" s="20"/>
      <c r="G4" s="23">
        <v>3585.55</v>
      </c>
      <c r="H4" s="24">
        <v>0.1</v>
      </c>
      <c r="I4" s="23">
        <f>G4*H4</f>
        <v>358.55500000000006</v>
      </c>
      <c r="J4" s="17"/>
      <c r="K4" s="17"/>
      <c r="L4" s="43"/>
    </row>
    <row r="5" spans="1:12" x14ac:dyDescent="0.25">
      <c r="A5" s="42"/>
      <c r="B5" s="20"/>
      <c r="C5" s="21"/>
      <c r="D5" s="21"/>
      <c r="E5" s="20"/>
      <c r="F5" s="20"/>
      <c r="G5" s="23">
        <v>4.1100000000000003</v>
      </c>
      <c r="H5" s="24">
        <v>0.21</v>
      </c>
      <c r="I5" s="23">
        <f>G5*H5</f>
        <v>0.86310000000000009</v>
      </c>
      <c r="J5" s="17"/>
      <c r="K5" s="17"/>
      <c r="L5" s="43"/>
    </row>
    <row r="6" spans="1:12" x14ac:dyDescent="0.25">
      <c r="A6" s="42"/>
      <c r="B6" s="20"/>
      <c r="C6" s="21"/>
      <c r="D6" s="21"/>
      <c r="E6" s="20"/>
      <c r="F6" s="36" t="s">
        <v>61</v>
      </c>
      <c r="G6" s="23">
        <v>1127.03</v>
      </c>
      <c r="H6" s="20"/>
      <c r="I6" s="22"/>
      <c r="J6" s="17"/>
      <c r="K6" s="17"/>
      <c r="L6" s="43"/>
    </row>
    <row r="7" spans="1:12" x14ac:dyDescent="0.25">
      <c r="A7" s="44" t="s">
        <v>38</v>
      </c>
      <c r="B7" s="9">
        <v>1272</v>
      </c>
      <c r="C7" s="10">
        <v>43378</v>
      </c>
      <c r="D7" s="10">
        <v>43378</v>
      </c>
      <c r="E7" s="9" t="s">
        <v>4</v>
      </c>
      <c r="F7" s="9" t="s">
        <v>5</v>
      </c>
      <c r="G7" s="13">
        <f>3328.25/1.21</f>
        <v>2750.6198347107438</v>
      </c>
      <c r="H7" s="11">
        <v>0.21</v>
      </c>
      <c r="I7" s="13">
        <f>G7*H7</f>
        <v>577.63016528925618</v>
      </c>
      <c r="J7" s="9">
        <v>0</v>
      </c>
      <c r="K7" s="9">
        <v>0</v>
      </c>
      <c r="L7" s="45">
        <f>G7+I7</f>
        <v>3328.25</v>
      </c>
    </row>
    <row r="8" spans="1:12" x14ac:dyDescent="0.25">
      <c r="A8" s="44" t="s">
        <v>39</v>
      </c>
      <c r="B8" s="9">
        <v>1392</v>
      </c>
      <c r="C8" s="10">
        <v>43404</v>
      </c>
      <c r="D8" s="10">
        <v>43404</v>
      </c>
      <c r="E8" s="9" t="s">
        <v>7</v>
      </c>
      <c r="F8" s="9" t="s">
        <v>8</v>
      </c>
      <c r="G8" s="13">
        <v>4041.66</v>
      </c>
      <c r="H8" s="9" t="s">
        <v>59</v>
      </c>
      <c r="I8" s="13">
        <v>0</v>
      </c>
      <c r="J8" s="9">
        <v>0</v>
      </c>
      <c r="K8" s="9">
        <v>0</v>
      </c>
      <c r="L8" s="45">
        <v>4041.66</v>
      </c>
    </row>
    <row r="9" spans="1:12" x14ac:dyDescent="0.25">
      <c r="A9" s="44" t="s">
        <v>40</v>
      </c>
      <c r="B9" s="9">
        <v>1400</v>
      </c>
      <c r="C9" s="10">
        <v>43404</v>
      </c>
      <c r="D9" s="10">
        <v>43404</v>
      </c>
      <c r="E9" s="9" t="s">
        <v>10</v>
      </c>
      <c r="F9" s="9" t="s">
        <v>11</v>
      </c>
      <c r="G9" s="13">
        <f>14610.56/1.21</f>
        <v>12074.842975206611</v>
      </c>
      <c r="H9" s="11">
        <v>0.21</v>
      </c>
      <c r="I9" s="13">
        <f>G9*H9</f>
        <v>2535.7170247933882</v>
      </c>
      <c r="J9" s="9">
        <v>0</v>
      </c>
      <c r="K9" s="9">
        <v>0</v>
      </c>
      <c r="L9" s="45">
        <f>G9+I9</f>
        <v>14610.56</v>
      </c>
    </row>
    <row r="10" spans="1:12" x14ac:dyDescent="0.25">
      <c r="A10" s="44" t="s">
        <v>41</v>
      </c>
      <c r="B10" s="9">
        <v>1466</v>
      </c>
      <c r="C10" s="10">
        <v>43404</v>
      </c>
      <c r="D10" s="10">
        <v>43404</v>
      </c>
      <c r="E10" s="9" t="s">
        <v>13</v>
      </c>
      <c r="F10" s="9" t="s">
        <v>14</v>
      </c>
      <c r="G10" s="13">
        <f>38445.25/1.1</f>
        <v>34950.227272727272</v>
      </c>
      <c r="H10" s="11">
        <v>0.1</v>
      </c>
      <c r="I10" s="13">
        <f>G10*H10</f>
        <v>3495.0227272727275</v>
      </c>
      <c r="J10" s="9">
        <v>0</v>
      </c>
      <c r="K10" s="9">
        <v>0</v>
      </c>
      <c r="L10" s="45">
        <f>G10+I10</f>
        <v>38445.25</v>
      </c>
    </row>
    <row r="11" spans="1:12" x14ac:dyDescent="0.25">
      <c r="A11" s="44" t="s">
        <v>42</v>
      </c>
      <c r="B11" s="9">
        <v>1464</v>
      </c>
      <c r="C11" s="10">
        <v>43404</v>
      </c>
      <c r="D11" s="10">
        <v>43404</v>
      </c>
      <c r="E11" s="9" t="s">
        <v>13</v>
      </c>
      <c r="F11" s="9" t="s">
        <v>14</v>
      </c>
      <c r="G11" s="13">
        <v>8684.8799999999992</v>
      </c>
      <c r="H11" s="11">
        <v>0.1</v>
      </c>
      <c r="I11" s="13">
        <f>G11*H11</f>
        <v>868.48799999999994</v>
      </c>
      <c r="J11" s="9">
        <v>0</v>
      </c>
      <c r="K11" s="9">
        <v>0</v>
      </c>
      <c r="L11" s="45">
        <f>G11+I11</f>
        <v>9553.3679999999986</v>
      </c>
    </row>
    <row r="12" spans="1:12" x14ac:dyDescent="0.25">
      <c r="A12" s="44" t="s">
        <v>43</v>
      </c>
      <c r="B12" s="9">
        <v>1526</v>
      </c>
      <c r="C12" s="10">
        <v>43417</v>
      </c>
      <c r="D12" s="10">
        <v>43417</v>
      </c>
      <c r="E12" s="9" t="s">
        <v>4</v>
      </c>
      <c r="F12" s="9" t="s">
        <v>5</v>
      </c>
      <c r="G12" s="13">
        <f>3189.89/1.21</f>
        <v>2636.272727272727</v>
      </c>
      <c r="H12" s="11">
        <v>0.21</v>
      </c>
      <c r="I12" s="13">
        <f>G12*H12</f>
        <v>553.61727272727262</v>
      </c>
      <c r="J12" s="9">
        <v>0</v>
      </c>
      <c r="K12" s="9">
        <v>0</v>
      </c>
      <c r="L12" s="45">
        <f>G12+I12</f>
        <v>3189.8899999999994</v>
      </c>
    </row>
    <row r="13" spans="1:12" x14ac:dyDescent="0.25">
      <c r="A13" s="44" t="s">
        <v>44</v>
      </c>
      <c r="B13" s="9">
        <v>1559</v>
      </c>
      <c r="C13" s="10">
        <v>43433</v>
      </c>
      <c r="D13" s="10">
        <v>43433</v>
      </c>
      <c r="E13" s="9" t="s">
        <v>45</v>
      </c>
      <c r="F13" s="9" t="s">
        <v>46</v>
      </c>
      <c r="G13" s="14">
        <v>9291.91</v>
      </c>
      <c r="H13" s="11"/>
      <c r="I13" s="13">
        <v>1909.09</v>
      </c>
      <c r="J13" s="9">
        <v>0</v>
      </c>
      <c r="K13" s="9">
        <v>0</v>
      </c>
      <c r="L13" s="46">
        <v>11200</v>
      </c>
    </row>
    <row r="14" spans="1:12" x14ac:dyDescent="0.25">
      <c r="A14" s="54"/>
      <c r="B14" s="25"/>
      <c r="C14" s="26"/>
      <c r="D14" s="26"/>
      <c r="E14" s="25"/>
      <c r="F14" s="25"/>
      <c r="G14" s="14">
        <v>9091.91</v>
      </c>
      <c r="H14" s="24">
        <v>0.21</v>
      </c>
      <c r="I14" s="23">
        <v>1909.09</v>
      </c>
      <c r="J14" s="9"/>
      <c r="K14" s="9"/>
      <c r="L14" s="47"/>
    </row>
    <row r="15" spans="1:12" x14ac:dyDescent="0.25">
      <c r="A15" s="54"/>
      <c r="B15" s="25"/>
      <c r="C15" s="26"/>
      <c r="D15" s="26"/>
      <c r="E15" s="25"/>
      <c r="F15" s="35" t="s">
        <v>62</v>
      </c>
      <c r="G15" s="66">
        <v>200</v>
      </c>
      <c r="H15" s="33"/>
      <c r="I15" s="34"/>
      <c r="J15" s="25"/>
      <c r="K15" s="25"/>
      <c r="L15" s="47"/>
    </row>
    <row r="16" spans="1:12" x14ac:dyDescent="0.25">
      <c r="A16" s="44" t="s">
        <v>47</v>
      </c>
      <c r="B16" s="9">
        <v>1547</v>
      </c>
      <c r="C16" s="10">
        <v>43434</v>
      </c>
      <c r="D16" s="10">
        <v>43434</v>
      </c>
      <c r="E16" s="9" t="s">
        <v>7</v>
      </c>
      <c r="F16" s="9" t="s">
        <v>8</v>
      </c>
      <c r="G16" s="13">
        <v>4041.66</v>
      </c>
      <c r="H16" s="9" t="s">
        <v>59</v>
      </c>
      <c r="I16" s="13">
        <v>0</v>
      </c>
      <c r="J16" s="9">
        <v>0</v>
      </c>
      <c r="K16" s="9">
        <v>0</v>
      </c>
      <c r="L16" s="45">
        <v>4041.66</v>
      </c>
    </row>
    <row r="17" spans="1:12" x14ac:dyDescent="0.25">
      <c r="A17" s="44" t="s">
        <v>48</v>
      </c>
      <c r="B17" s="9">
        <v>1553</v>
      </c>
      <c r="C17" s="10">
        <v>43434</v>
      </c>
      <c r="D17" s="10">
        <v>43434</v>
      </c>
      <c r="E17" s="9" t="s">
        <v>10</v>
      </c>
      <c r="F17" s="9" t="s">
        <v>11</v>
      </c>
      <c r="G17" s="13">
        <f>14146.07/1.21</f>
        <v>11690.96694214876</v>
      </c>
      <c r="H17" s="11">
        <v>0.21</v>
      </c>
      <c r="I17" s="13">
        <f>G17*H17</f>
        <v>2455.1030578512396</v>
      </c>
      <c r="J17" s="9">
        <v>0</v>
      </c>
      <c r="K17" s="9">
        <v>0</v>
      </c>
      <c r="L17" s="45">
        <f>G17+I17</f>
        <v>14146.07</v>
      </c>
    </row>
    <row r="18" spans="1:12" x14ac:dyDescent="0.25">
      <c r="A18" s="44" t="s">
        <v>49</v>
      </c>
      <c r="B18" s="9">
        <v>1631</v>
      </c>
      <c r="C18" s="10">
        <v>43434</v>
      </c>
      <c r="D18" s="10">
        <v>43434</v>
      </c>
      <c r="E18" s="9" t="s">
        <v>13</v>
      </c>
      <c r="F18" s="9" t="s">
        <v>14</v>
      </c>
      <c r="G18" s="13">
        <f>37311.38/1.1</f>
        <v>33919.436363636356</v>
      </c>
      <c r="H18" s="11">
        <v>0.1</v>
      </c>
      <c r="I18" s="13">
        <f>G18*H18</f>
        <v>3391.943636363636</v>
      </c>
      <c r="J18" s="9">
        <v>0</v>
      </c>
      <c r="K18" s="9">
        <v>0</v>
      </c>
      <c r="L18" s="45">
        <f>G18+I18</f>
        <v>37311.37999999999</v>
      </c>
    </row>
    <row r="19" spans="1:12" x14ac:dyDescent="0.25">
      <c r="A19" s="44" t="s">
        <v>50</v>
      </c>
      <c r="B19" s="9">
        <v>1632</v>
      </c>
      <c r="C19" s="10">
        <v>43434</v>
      </c>
      <c r="D19" s="10">
        <v>43434</v>
      </c>
      <c r="E19" s="9" t="s">
        <v>13</v>
      </c>
      <c r="F19" s="9" t="s">
        <v>14</v>
      </c>
      <c r="G19" s="13">
        <v>8889.9</v>
      </c>
      <c r="H19" s="11">
        <v>0.1</v>
      </c>
      <c r="I19" s="13">
        <f>G19*H19</f>
        <v>888.99</v>
      </c>
      <c r="J19" s="9">
        <v>0</v>
      </c>
      <c r="K19" s="9">
        <v>0</v>
      </c>
      <c r="L19" s="45">
        <f>G19+I19</f>
        <v>9778.89</v>
      </c>
    </row>
    <row r="20" spans="1:12" x14ac:dyDescent="0.25">
      <c r="A20" s="44" t="s">
        <v>51</v>
      </c>
      <c r="B20" s="9">
        <v>1685</v>
      </c>
      <c r="C20" s="10">
        <v>43446</v>
      </c>
      <c r="D20" s="10">
        <v>43446</v>
      </c>
      <c r="E20" s="9" t="s">
        <v>4</v>
      </c>
      <c r="F20" s="9" t="s">
        <v>5</v>
      </c>
      <c r="G20" s="13">
        <f>3041.26/1.21</f>
        <v>2513.4380165289258</v>
      </c>
      <c r="H20" s="12">
        <v>0.21</v>
      </c>
      <c r="I20" s="13">
        <f>G20*H20</f>
        <v>527.82198347107442</v>
      </c>
      <c r="J20" s="12">
        <v>0</v>
      </c>
      <c r="K20" s="12">
        <v>0</v>
      </c>
      <c r="L20" s="45">
        <f>G20+I20</f>
        <v>3041.26</v>
      </c>
    </row>
    <row r="21" spans="1:12" x14ac:dyDescent="0.25">
      <c r="A21" s="44" t="s">
        <v>52</v>
      </c>
      <c r="B21" s="9">
        <v>1695</v>
      </c>
      <c r="C21" s="10">
        <v>43455</v>
      </c>
      <c r="D21" s="10">
        <v>43455</v>
      </c>
      <c r="E21" s="9" t="s">
        <v>53</v>
      </c>
      <c r="F21" s="9" t="s">
        <v>54</v>
      </c>
      <c r="G21" s="14">
        <f>7925.5/1.21</f>
        <v>6550</v>
      </c>
      <c r="H21" s="12">
        <v>0.21</v>
      </c>
      <c r="I21" s="13">
        <f>G21*H21</f>
        <v>1375.5</v>
      </c>
      <c r="J21" s="9">
        <v>0</v>
      </c>
      <c r="K21" s="9">
        <v>0</v>
      </c>
      <c r="L21" s="45">
        <f>G21+I21</f>
        <v>7925.5</v>
      </c>
    </row>
    <row r="22" spans="1:12" x14ac:dyDescent="0.25">
      <c r="A22" s="44" t="s">
        <v>55</v>
      </c>
      <c r="B22" s="9">
        <v>1721</v>
      </c>
      <c r="C22" s="10">
        <v>43465</v>
      </c>
      <c r="D22" s="10">
        <v>43465</v>
      </c>
      <c r="E22" s="9" t="s">
        <v>7</v>
      </c>
      <c r="F22" s="9" t="s">
        <v>8</v>
      </c>
      <c r="G22" s="13">
        <v>4041.66</v>
      </c>
      <c r="H22" s="9" t="s">
        <v>59</v>
      </c>
      <c r="I22" s="13">
        <v>0</v>
      </c>
      <c r="J22" s="9">
        <v>0</v>
      </c>
      <c r="K22" s="9">
        <v>0</v>
      </c>
      <c r="L22" s="45">
        <v>4041.66</v>
      </c>
    </row>
    <row r="23" spans="1:12" x14ac:dyDescent="0.25">
      <c r="A23" s="44" t="s">
        <v>56</v>
      </c>
      <c r="B23" s="9">
        <v>1697</v>
      </c>
      <c r="C23" s="10">
        <v>43465</v>
      </c>
      <c r="D23" s="10">
        <v>43465</v>
      </c>
      <c r="E23" s="9" t="s">
        <v>10</v>
      </c>
      <c r="F23" s="9" t="s">
        <v>11</v>
      </c>
      <c r="G23" s="13">
        <f>14728.16/1.21</f>
        <v>12172.03305785124</v>
      </c>
      <c r="H23" s="11">
        <v>0.21</v>
      </c>
      <c r="I23" s="13">
        <f>G23*H23</f>
        <v>2556.1269421487605</v>
      </c>
      <c r="J23" s="9">
        <v>0</v>
      </c>
      <c r="K23" s="9">
        <v>0</v>
      </c>
      <c r="L23" s="45">
        <f>G23+I23</f>
        <v>14728.16</v>
      </c>
    </row>
    <row r="24" spans="1:12" x14ac:dyDescent="0.25">
      <c r="A24" s="44" t="s">
        <v>57</v>
      </c>
      <c r="B24" s="9">
        <v>1736</v>
      </c>
      <c r="C24" s="10">
        <v>43465</v>
      </c>
      <c r="D24" s="10">
        <v>43465</v>
      </c>
      <c r="E24" s="9" t="s">
        <v>13</v>
      </c>
      <c r="F24" s="9" t="s">
        <v>14</v>
      </c>
      <c r="G24" s="13">
        <f>37994.21/1.1</f>
        <v>34540.190909090903</v>
      </c>
      <c r="H24" s="11">
        <v>0.1</v>
      </c>
      <c r="I24" s="13">
        <f>G24*H24</f>
        <v>3454.0190909090907</v>
      </c>
      <c r="J24" s="9">
        <v>0</v>
      </c>
      <c r="K24" s="9">
        <v>0</v>
      </c>
      <c r="L24" s="45">
        <f>G24+I24</f>
        <v>37994.209999999992</v>
      </c>
    </row>
    <row r="25" spans="1:12" ht="15.75" thickBot="1" x14ac:dyDescent="0.3">
      <c r="A25" s="48" t="s">
        <v>58</v>
      </c>
      <c r="B25" s="49">
        <v>1735</v>
      </c>
      <c r="C25" s="50">
        <v>43465</v>
      </c>
      <c r="D25" s="50">
        <v>43465</v>
      </c>
      <c r="E25" s="49" t="s">
        <v>13</v>
      </c>
      <c r="F25" s="49" t="s">
        <v>14</v>
      </c>
      <c r="G25" s="51">
        <v>9448.02</v>
      </c>
      <c r="H25" s="52">
        <v>0.1</v>
      </c>
      <c r="I25" s="51">
        <f>G25*H25</f>
        <v>944.80200000000013</v>
      </c>
      <c r="J25" s="49">
        <v>0</v>
      </c>
      <c r="K25" s="49">
        <v>0</v>
      </c>
      <c r="L25" s="53">
        <f>G25+I25</f>
        <v>10392.822</v>
      </c>
    </row>
    <row r="26" spans="1:12" ht="15.75" thickTop="1" x14ac:dyDescent="0.25">
      <c r="G26" s="15"/>
      <c r="I26" s="16"/>
      <c r="L26" s="15"/>
    </row>
  </sheetData>
  <autoFilter ref="A2:L2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zoomScale="85" zoomScaleNormal="85" workbookViewId="0">
      <selection activeCell="G6" sqref="G6"/>
    </sheetView>
  </sheetViews>
  <sheetFormatPr baseColWidth="10" defaultRowHeight="15" x14ac:dyDescent="0.25"/>
  <cols>
    <col min="3" max="3" width="11.42578125" style="70"/>
    <col min="5" max="5" width="49.85546875" bestFit="1" customWidth="1"/>
    <col min="6" max="6" width="11.42578125" customWidth="1"/>
    <col min="7" max="7" width="11.85546875" bestFit="1" customWidth="1"/>
    <col min="10" max="11" width="0" hidden="1" customWidth="1"/>
    <col min="12" max="12" width="11.85546875" bestFit="1" customWidth="1"/>
  </cols>
  <sheetData>
    <row r="1" spans="1:12" ht="86.25" customHeight="1" thickTop="1" x14ac:dyDescent="0.25">
      <c r="A1" s="138" t="s">
        <v>64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2" x14ac:dyDescent="0.25">
      <c r="A2" s="38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4" t="s">
        <v>30</v>
      </c>
      <c r="H2" s="4" t="s">
        <v>31</v>
      </c>
      <c r="I2" s="4" t="s">
        <v>32</v>
      </c>
      <c r="J2" s="4" t="s">
        <v>35</v>
      </c>
      <c r="K2" s="4" t="s">
        <v>36</v>
      </c>
      <c r="L2" s="39" t="s">
        <v>33</v>
      </c>
    </row>
    <row r="3" spans="1:12" s="67" customFormat="1" x14ac:dyDescent="0.25">
      <c r="A3" s="17" t="str">
        <f>+[1]Hoja2!A2</f>
        <v>217030185</v>
      </c>
      <c r="B3" s="17">
        <f>+[1]Hoja2!B2</f>
        <v>19</v>
      </c>
      <c r="C3" s="69">
        <f>+[1]Hoja2!C2</f>
        <v>43469</v>
      </c>
      <c r="D3" s="69">
        <f>+[1]Hoja2!D2</f>
        <v>43469</v>
      </c>
      <c r="E3" s="83" t="str">
        <f>+[1]Hoja2!E2</f>
        <v>Viesgo Energía, S.L.</v>
      </c>
      <c r="F3" s="17" t="str">
        <f>+[1]Hoja2!F2</f>
        <v>B39540760</v>
      </c>
      <c r="G3" s="17">
        <v>2683.24</v>
      </c>
      <c r="H3" s="17">
        <v>21</v>
      </c>
      <c r="I3" s="17">
        <v>563.48</v>
      </c>
      <c r="J3" s="17">
        <f>+[1]Hoja2!J2</f>
        <v>3246.72</v>
      </c>
      <c r="K3" s="17">
        <f>+[1]Hoja2!K2</f>
        <v>0</v>
      </c>
      <c r="L3" s="45">
        <f>+G3+I3</f>
        <v>3246.72</v>
      </c>
    </row>
    <row r="4" spans="1:12" s="67" customFormat="1" ht="26.25" x14ac:dyDescent="0.25">
      <c r="A4" s="82" t="s">
        <v>67</v>
      </c>
      <c r="B4" s="75">
        <v>191</v>
      </c>
      <c r="C4" s="76">
        <v>43479</v>
      </c>
      <c r="D4" s="76">
        <v>43479</v>
      </c>
      <c r="E4" s="84" t="s">
        <v>68</v>
      </c>
      <c r="F4" s="75"/>
      <c r="G4" s="75">
        <v>11108.61</v>
      </c>
      <c r="H4" s="75">
        <v>0</v>
      </c>
      <c r="I4" s="75">
        <v>0</v>
      </c>
      <c r="J4" s="75"/>
      <c r="K4" s="75"/>
      <c r="L4" s="45">
        <f>+G4</f>
        <v>11108.61</v>
      </c>
    </row>
    <row r="5" spans="1:12" s="67" customFormat="1" x14ac:dyDescent="0.25">
      <c r="A5" s="17" t="str">
        <f>+[1]Hoja2!A3</f>
        <v>95399496</v>
      </c>
      <c r="B5" s="17">
        <f>+[1]Hoja2!B3</f>
        <v>46</v>
      </c>
      <c r="C5" s="69">
        <f>+[1]Hoja2!C3</f>
        <v>43493</v>
      </c>
      <c r="D5" s="69">
        <f>+[1]Hoja2!D3</f>
        <v>43493</v>
      </c>
      <c r="E5" s="17" t="str">
        <f>+[1]Hoja2!E3</f>
        <v>Repsol Butano,S.A.</v>
      </c>
      <c r="F5" s="17" t="str">
        <f>+[1]Hoja2!F3</f>
        <v>A28076420</v>
      </c>
      <c r="G5" s="17">
        <v>2765.55</v>
      </c>
      <c r="H5" s="17">
        <v>21</v>
      </c>
      <c r="I5" s="17">
        <v>580.77</v>
      </c>
      <c r="J5" s="17">
        <f>+[1]Hoja2!J3</f>
        <v>3346.32</v>
      </c>
      <c r="K5" s="17">
        <f>+[1]Hoja2!K3</f>
        <v>0</v>
      </c>
      <c r="L5" s="45">
        <f>[1]Hoja2!J3</f>
        <v>3346.32</v>
      </c>
    </row>
    <row r="6" spans="1:12" s="67" customFormat="1" x14ac:dyDescent="0.25">
      <c r="A6" s="17" t="str">
        <f>+[1]Hoja2!A4</f>
        <v>217044172</v>
      </c>
      <c r="B6" s="17">
        <f>+[1]Hoja2!B4</f>
        <v>80</v>
      </c>
      <c r="C6" s="69">
        <f>+[1]Hoja2!C4</f>
        <v>43497</v>
      </c>
      <c r="D6" s="69">
        <f>+[1]Hoja2!D4</f>
        <v>43497</v>
      </c>
      <c r="E6" s="17" t="str">
        <f>+[1]Hoja2!E4</f>
        <v>Viesgo Energía, S.L.</v>
      </c>
      <c r="F6" s="17" t="str">
        <f>+[1]Hoja2!F4</f>
        <v>B39540760</v>
      </c>
      <c r="G6" s="17">
        <v>2743.96</v>
      </c>
      <c r="H6" s="17">
        <v>21</v>
      </c>
      <c r="I6" s="17">
        <v>576.23</v>
      </c>
      <c r="J6" s="17">
        <f>+[1]Hoja2!J4</f>
        <v>3320.19</v>
      </c>
      <c r="K6" s="17">
        <f>+[1]Hoja2!K4</f>
        <v>0</v>
      </c>
      <c r="L6" s="45">
        <f>+G6+I6</f>
        <v>3320.19</v>
      </c>
    </row>
    <row r="7" spans="1:12" s="67" customFormat="1" x14ac:dyDescent="0.25">
      <c r="A7" s="17" t="str">
        <f>+[1]Hoja2!A5</f>
        <v>RI18011727</v>
      </c>
      <c r="B7" s="17">
        <f>+[1]Hoja2!B5</f>
        <v>87</v>
      </c>
      <c r="C7" s="69">
        <f>+[1]Hoja2!C5</f>
        <v>43496</v>
      </c>
      <c r="D7" s="69">
        <f>+[1]Hoja2!D5</f>
        <v>43496</v>
      </c>
      <c r="E7" s="17" t="str">
        <f>+[1]Hoja2!E5</f>
        <v>Eurest Colectividades, S.L.</v>
      </c>
      <c r="F7" s="17" t="str">
        <f>+[1]Hoja2!F5</f>
        <v>B80267420</v>
      </c>
      <c r="G7" s="17">
        <v>9305.64</v>
      </c>
      <c r="H7" s="17">
        <v>10</v>
      </c>
      <c r="I7" s="17">
        <v>930.56</v>
      </c>
      <c r="J7" s="17">
        <f>+[1]Hoja2!J5</f>
        <v>10042</v>
      </c>
      <c r="K7" s="17">
        <f>+[1]Hoja2!K5</f>
        <v>0</v>
      </c>
      <c r="L7" s="45">
        <v>10236.200000000001</v>
      </c>
    </row>
    <row r="8" spans="1:12" s="67" customFormat="1" x14ac:dyDescent="0.25">
      <c r="A8" s="17" t="str">
        <f>+[1]Hoja2!A6</f>
        <v>RI18011726</v>
      </c>
      <c r="B8" s="17">
        <f>+[1]Hoja2!B6</f>
        <v>130</v>
      </c>
      <c r="C8" s="69">
        <f>+[1]Hoja2!C6</f>
        <v>43496</v>
      </c>
      <c r="D8" s="69">
        <f>+[1]Hoja2!D6</f>
        <v>43496</v>
      </c>
      <c r="E8" s="17" t="str">
        <f>+[1]Hoja2!E6</f>
        <v>Eurest Colectividades, S.L.</v>
      </c>
      <c r="F8" s="17" t="str">
        <f>+[1]Hoja2!F6</f>
        <v>B80267420</v>
      </c>
      <c r="G8" s="17">
        <v>34019.089999999997</v>
      </c>
      <c r="H8" s="17">
        <v>10</v>
      </c>
      <c r="I8" s="17">
        <v>3401.91</v>
      </c>
      <c r="J8" s="17">
        <f>+[1]Hoja2!J6</f>
        <v>37421</v>
      </c>
      <c r="K8" s="17">
        <f>+[1]Hoja2!K6</f>
        <v>0</v>
      </c>
      <c r="L8" s="45">
        <f>[1]Hoja2!J6</f>
        <v>37421</v>
      </c>
    </row>
    <row r="9" spans="1:12" s="67" customFormat="1" x14ac:dyDescent="0.25">
      <c r="A9" s="17" t="str">
        <f>+[1]Hoja2!A7</f>
        <v>512219010002</v>
      </c>
      <c r="B9" s="17">
        <f>+[1]Hoja2!B7</f>
        <v>163</v>
      </c>
      <c r="C9" s="69">
        <f>+[1]Hoja2!C7</f>
        <v>43496</v>
      </c>
      <c r="D9" s="69">
        <f>+[1]Hoja2!D7</f>
        <v>43496</v>
      </c>
      <c r="E9" s="17" t="str">
        <f>+[1]Hoja2!E7</f>
        <v>Securitas Seguridad España,S.A.</v>
      </c>
      <c r="F9" s="17" t="str">
        <f>+[1]Hoja2!F7</f>
        <v>A79252219</v>
      </c>
      <c r="G9" s="17">
        <v>12074.84</v>
      </c>
      <c r="H9" s="17">
        <v>21</v>
      </c>
      <c r="I9" s="17">
        <v>2289.8000000000002</v>
      </c>
      <c r="J9" s="17">
        <f>+[1]Hoja2!J7</f>
        <v>14610.56</v>
      </c>
      <c r="K9" s="17">
        <f>+[1]Hoja2!K7</f>
        <v>0</v>
      </c>
      <c r="L9" s="45">
        <f>[1]Hoja2!J7</f>
        <v>14610.56</v>
      </c>
    </row>
    <row r="10" spans="1:12" s="67" customFormat="1" x14ac:dyDescent="0.25">
      <c r="A10" s="17" t="str">
        <f>+[1]Hoja2!A8</f>
        <v>119/009325</v>
      </c>
      <c r="B10" s="17">
        <f>+[1]Hoja2!B8</f>
        <v>170</v>
      </c>
      <c r="C10" s="69">
        <f>+[1]Hoja2!C8</f>
        <v>43515</v>
      </c>
      <c r="D10" s="69">
        <f>+[1]Hoja2!D8</f>
        <v>43515</v>
      </c>
      <c r="E10" s="17" t="str">
        <f>+[1]Hoja2!E8</f>
        <v>Activa Informática y Comunicación, S.L.</v>
      </c>
      <c r="F10" s="17" t="str">
        <f>+[1]Hoja2!F8</f>
        <v>B39652581</v>
      </c>
      <c r="G10" s="17">
        <v>2540</v>
      </c>
      <c r="H10" s="17">
        <v>21</v>
      </c>
      <c r="I10" s="17">
        <v>533.4</v>
      </c>
      <c r="J10" s="17">
        <f>+[1]Hoja2!J8</f>
        <v>3073.4</v>
      </c>
      <c r="K10" s="17">
        <f>+[1]Hoja2!K8</f>
        <v>0</v>
      </c>
      <c r="L10" s="45">
        <f>+I10+G10</f>
        <v>3073.4</v>
      </c>
    </row>
    <row r="11" spans="1:12" s="67" customFormat="1" x14ac:dyDescent="0.25">
      <c r="A11" s="17" t="str">
        <f>+[1]Hoja2!A9</f>
        <v>C1900740</v>
      </c>
      <c r="B11" s="17">
        <f>+[1]Hoja2!B9</f>
        <v>181</v>
      </c>
      <c r="C11" s="69">
        <f>+[1]Hoja2!C9</f>
        <v>43514</v>
      </c>
      <c r="D11" s="69">
        <f>+[1]Hoja2!D9</f>
        <v>43514</v>
      </c>
      <c r="E11" s="17" t="str">
        <f>+[1]Hoja2!E9</f>
        <v>Asociación Española de Fundaciones</v>
      </c>
      <c r="F11" s="17" t="str">
        <f>+[1]Hoja2!F9</f>
        <v>G83534545</v>
      </c>
      <c r="G11" s="17">
        <f>+[1]Hoja2!G9</f>
        <v>3000</v>
      </c>
      <c r="H11" s="17">
        <f>+[1]Hoja2!H9</f>
        <v>0</v>
      </c>
      <c r="I11" s="17">
        <f>+[1]Hoja2!I9</f>
        <v>0</v>
      </c>
      <c r="J11" s="17">
        <f>+[1]Hoja2!J9</f>
        <v>3000</v>
      </c>
      <c r="K11" s="17">
        <f>+[1]Hoja2!K9</f>
        <v>0</v>
      </c>
      <c r="L11" s="45">
        <f>[1]Hoja2!J9</f>
        <v>3000</v>
      </c>
    </row>
    <row r="12" spans="1:12" s="67" customFormat="1" x14ac:dyDescent="0.25">
      <c r="A12" s="17" t="str">
        <f>+[1]Hoja2!A10</f>
        <v>512219020051</v>
      </c>
      <c r="B12" s="17">
        <f>+[1]Hoja2!B10</f>
        <v>183</v>
      </c>
      <c r="C12" s="69">
        <f>+[1]Hoja2!C10</f>
        <v>43524</v>
      </c>
      <c r="D12" s="69">
        <f>+[1]Hoja2!D10</f>
        <v>43524</v>
      </c>
      <c r="E12" s="17" t="str">
        <f>+[1]Hoja2!E10</f>
        <v>Securitas Seguridad España,S.A.</v>
      </c>
      <c r="F12" s="17" t="str">
        <f>+[1]Hoja2!F10</f>
        <v>A79252219</v>
      </c>
      <c r="G12" s="17">
        <v>10903.8</v>
      </c>
      <c r="H12" s="17">
        <v>21</v>
      </c>
      <c r="I12" s="17">
        <v>2289.8000000000002</v>
      </c>
      <c r="J12" s="17">
        <f>+[1]Hoja2!J10</f>
        <v>13193.6</v>
      </c>
      <c r="K12" s="17">
        <f>+[1]Hoja2!K10</f>
        <v>0</v>
      </c>
      <c r="L12" s="45">
        <f>[1]Hoja2!J10</f>
        <v>13193.6</v>
      </c>
    </row>
    <row r="13" spans="1:12" s="67" customFormat="1" x14ac:dyDescent="0.25">
      <c r="A13" s="17" t="str">
        <f>+[1]Hoja2!A11</f>
        <v>RI18013591</v>
      </c>
      <c r="B13" s="17">
        <f>+[1]Hoja2!B11</f>
        <v>187</v>
      </c>
      <c r="C13" s="69">
        <f>+[1]Hoja2!C11</f>
        <v>43524</v>
      </c>
      <c r="D13" s="69">
        <f>+[1]Hoja2!D11</f>
        <v>43524</v>
      </c>
      <c r="E13" s="17" t="str">
        <f>+[1]Hoja2!E11</f>
        <v>Eurest Colectividades, S.L.</v>
      </c>
      <c r="F13" s="17" t="str">
        <f>+[1]Hoja2!F11</f>
        <v>B80267420</v>
      </c>
      <c r="G13" s="17">
        <v>8656.4</v>
      </c>
      <c r="H13" s="17">
        <v>10</v>
      </c>
      <c r="I13" s="17">
        <v>865.64</v>
      </c>
      <c r="J13" s="17">
        <f>+[1]Hoja2!J11</f>
        <v>9346.6299999999992</v>
      </c>
      <c r="K13" s="17">
        <f>+[1]Hoja2!K11</f>
        <v>0</v>
      </c>
      <c r="L13" s="45">
        <f>+I13+G13</f>
        <v>9522.0399999999991</v>
      </c>
    </row>
    <row r="14" spans="1:12" s="67" customFormat="1" x14ac:dyDescent="0.25">
      <c r="A14" s="9" t="str">
        <f>+[1]Hoja2!A12</f>
        <v>512219020052</v>
      </c>
      <c r="B14" s="9">
        <f>+[1]Hoja2!B12</f>
        <v>188</v>
      </c>
      <c r="C14" s="77">
        <f>+[1]Hoja2!C12</f>
        <v>43524</v>
      </c>
      <c r="D14" s="77">
        <f>+[1]Hoja2!D12</f>
        <v>43524</v>
      </c>
      <c r="E14" s="9" t="str">
        <f>+[1]Hoja2!E12</f>
        <v>Eurest Colectividades, S.L.</v>
      </c>
      <c r="F14" s="9" t="str">
        <f>+[1]Hoja2!F12</f>
        <v>B80267420</v>
      </c>
      <c r="G14" s="9">
        <v>30385.69</v>
      </c>
      <c r="H14" s="9">
        <v>10</v>
      </c>
      <c r="I14" s="9">
        <v>3038.57</v>
      </c>
      <c r="J14" s="9">
        <f>+[1]Hoja2!J12</f>
        <v>33424.26</v>
      </c>
      <c r="K14" s="9">
        <f>+[1]Hoja2!K12</f>
        <v>0</v>
      </c>
      <c r="L14" s="45">
        <f>[1]Hoja2!J12</f>
        <v>33424.26</v>
      </c>
    </row>
    <row r="15" spans="1:12" s="67" customFormat="1" x14ac:dyDescent="0.25">
      <c r="A15" s="17" t="str">
        <f>+[1]Hoja2!A13</f>
        <v>217060444</v>
      </c>
      <c r="B15" s="17">
        <f>+[1]Hoja2!B13</f>
        <v>231</v>
      </c>
      <c r="C15" s="69">
        <f>+[1]Hoja2!C13</f>
        <v>43525</v>
      </c>
      <c r="D15" s="69">
        <f>+[1]Hoja2!D13</f>
        <v>43525</v>
      </c>
      <c r="E15" s="17" t="str">
        <f>+[1]Hoja2!E13</f>
        <v>Viesgo Energía, S.L.</v>
      </c>
      <c r="F15" s="17" t="str">
        <f>+[1]Hoja2!F13</f>
        <v>B39540760</v>
      </c>
      <c r="G15" s="17">
        <v>2567.0100000000002</v>
      </c>
      <c r="H15" s="17">
        <v>21</v>
      </c>
      <c r="I15" s="17">
        <v>539.07000000000005</v>
      </c>
      <c r="J15" s="17">
        <f>+[1]Hoja2!J13</f>
        <v>3106.08</v>
      </c>
      <c r="K15" s="17">
        <f>+[1]Hoja2!K13</f>
        <v>0</v>
      </c>
      <c r="L15" s="45">
        <f>[1]Hoja2!J13</f>
        <v>3106.08</v>
      </c>
    </row>
    <row r="16" spans="1:12" s="67" customFormat="1" x14ac:dyDescent="0.25">
      <c r="A16" s="17" t="str">
        <f>+[1]Hoja2!A14</f>
        <v>19/009334</v>
      </c>
      <c r="B16" s="17">
        <f>+[1]Hoja2!B14</f>
        <v>302</v>
      </c>
      <c r="C16" s="69">
        <f>+[1]Hoja2!C14</f>
        <v>43525</v>
      </c>
      <c r="D16" s="69">
        <f>+[1]Hoja2!D14</f>
        <v>43525</v>
      </c>
      <c r="E16" s="17" t="str">
        <f>+[1]Hoja2!E14</f>
        <v>Activa Informática y Comunicación, S.L.</v>
      </c>
      <c r="F16" s="17" t="str">
        <f>+[1]Hoja2!F14</f>
        <v>B39652581</v>
      </c>
      <c r="G16" s="17">
        <v>3193.9</v>
      </c>
      <c r="H16" s="17">
        <v>21</v>
      </c>
      <c r="I16" s="17">
        <v>670.72</v>
      </c>
      <c r="J16" s="17">
        <f>+[1]Hoja2!J14</f>
        <v>3864.62</v>
      </c>
      <c r="K16" s="17">
        <f>+[1]Hoja2!K14</f>
        <v>0</v>
      </c>
      <c r="L16" s="45">
        <f>+G16+I16</f>
        <v>3864.62</v>
      </c>
    </row>
    <row r="17" spans="1:12" s="67" customFormat="1" x14ac:dyDescent="0.25">
      <c r="A17" s="17" t="str">
        <f>+[1]Hoja2!A15</f>
        <v>512219030096</v>
      </c>
      <c r="B17" s="17">
        <f>+[1]Hoja2!B15</f>
        <v>315</v>
      </c>
      <c r="C17" s="69">
        <f>+[1]Hoja2!C15</f>
        <v>43555</v>
      </c>
      <c r="D17" s="69">
        <f>+[1]Hoja2!D15</f>
        <v>43555</v>
      </c>
      <c r="E17" s="17" t="str">
        <f>+[1]Hoja2!E15</f>
        <v>Securitas Seguridad España,S.A.</v>
      </c>
      <c r="F17" s="17" t="str">
        <f>+[1]Hoja2!F15</f>
        <v>A79252219</v>
      </c>
      <c r="G17" s="17">
        <v>12094.28</v>
      </c>
      <c r="H17" s="17">
        <v>21</v>
      </c>
      <c r="I17" s="17">
        <v>2539.8000000000002</v>
      </c>
      <c r="J17" s="17">
        <f>+[1]Hoja2!J15</f>
        <v>14634.08</v>
      </c>
      <c r="K17" s="17">
        <f>+[1]Hoja2!K15</f>
        <v>0</v>
      </c>
      <c r="L17" s="45">
        <f>[1]Hoja2!J15</f>
        <v>14634.08</v>
      </c>
    </row>
    <row r="18" spans="1:12" s="67" customFormat="1" x14ac:dyDescent="0.25">
      <c r="A18" s="9" t="str">
        <f>+[1]Hoja2!A16</f>
        <v>RI18017716</v>
      </c>
      <c r="B18" s="9">
        <f>+[1]Hoja2!B16</f>
        <v>361</v>
      </c>
      <c r="C18" s="77">
        <f>+[1]Hoja2!C16</f>
        <v>43555</v>
      </c>
      <c r="D18" s="77">
        <f>+[1]Hoja2!D16</f>
        <v>43555</v>
      </c>
      <c r="E18" s="9" t="str">
        <f>+[1]Hoja2!E16</f>
        <v>Eurest Colectividades, S.L.</v>
      </c>
      <c r="F18" s="9" t="str">
        <f>+[1]Hoja2!F16</f>
        <v>B80267420</v>
      </c>
      <c r="G18" s="12">
        <f>10442.94/1.1</f>
        <v>9493.5818181818177</v>
      </c>
      <c r="H18" s="9">
        <v>10</v>
      </c>
      <c r="I18" s="12">
        <f>G18*H18/100</f>
        <v>949.35818181818172</v>
      </c>
      <c r="J18" s="17">
        <f>+[1]Hoja2!J16</f>
        <v>10248.73</v>
      </c>
      <c r="K18" s="17">
        <f>+[1]Hoja2!K16</f>
        <v>0</v>
      </c>
      <c r="L18" s="45">
        <f>+G18+I18</f>
        <v>10442.939999999999</v>
      </c>
    </row>
    <row r="19" spans="1:12" s="67" customFormat="1" x14ac:dyDescent="0.25">
      <c r="A19" s="17" t="str">
        <f>+[1]Hoja2!A17</f>
        <v>85113171</v>
      </c>
      <c r="B19" s="17">
        <f>+[1]Hoja2!B17</f>
        <v>363</v>
      </c>
      <c r="C19" s="69">
        <f>+[1]Hoja2!C17</f>
        <v>43552</v>
      </c>
      <c r="D19" s="69">
        <f>+[1]Hoja2!D17</f>
        <v>43552</v>
      </c>
      <c r="E19" s="17" t="str">
        <f>+[1]Hoja2!E17</f>
        <v>Repsol Butano,S.A.</v>
      </c>
      <c r="F19" s="17" t="str">
        <f>+[1]Hoja2!F17</f>
        <v>A28076420</v>
      </c>
      <c r="G19" s="17">
        <v>4075.95</v>
      </c>
      <c r="H19" s="17">
        <v>21</v>
      </c>
      <c r="I19" s="17">
        <v>855.95</v>
      </c>
      <c r="J19" s="17">
        <f>+[1]Hoja2!J17</f>
        <v>4931.8999999999996</v>
      </c>
      <c r="K19" s="17">
        <f>+[1]Hoja2!K17</f>
        <v>0</v>
      </c>
      <c r="L19" s="45">
        <f>[1]Hoja2!J17</f>
        <v>4931.8999999999996</v>
      </c>
    </row>
    <row r="20" spans="1:12" s="67" customFormat="1" x14ac:dyDescent="0.25">
      <c r="A20" s="9" t="str">
        <f>+[1]Hoja2!A18</f>
        <v>RI18017715</v>
      </c>
      <c r="B20" s="9">
        <f>+[1]Hoja2!B18</f>
        <v>364</v>
      </c>
      <c r="C20" s="77">
        <f>+[1]Hoja2!C18</f>
        <v>43555</v>
      </c>
      <c r="D20" s="77">
        <f>+[1]Hoja2!D18</f>
        <v>43555</v>
      </c>
      <c r="E20" s="9" t="str">
        <f>+[1]Hoja2!E18</f>
        <v>Eurest Colectividades, S.L.</v>
      </c>
      <c r="F20" s="9" t="str">
        <f>+[1]Hoja2!F18</f>
        <v>B80267420</v>
      </c>
      <c r="G20" s="9">
        <v>33110.74</v>
      </c>
      <c r="H20" s="9">
        <v>10</v>
      </c>
      <c r="I20" s="9">
        <v>3311.07</v>
      </c>
      <c r="J20" s="17">
        <f>+[1]Hoja2!J18</f>
        <v>36421.81</v>
      </c>
      <c r="K20" s="67">
        <f>+[1]Hoja2!K18</f>
        <v>0</v>
      </c>
      <c r="L20" s="45">
        <f>[1]Hoja2!J18</f>
        <v>36421.81</v>
      </c>
    </row>
    <row r="21" spans="1:12" s="67" customFormat="1" x14ac:dyDescent="0.25">
      <c r="A21" s="17"/>
      <c r="B21" s="17"/>
      <c r="C21" s="69"/>
      <c r="D21" s="69"/>
      <c r="E21" s="17"/>
      <c r="F21" s="17"/>
      <c r="G21" s="17"/>
      <c r="H21" s="17"/>
      <c r="I21" s="17"/>
      <c r="J21" s="17"/>
      <c r="K21" s="17"/>
      <c r="L21" s="45"/>
    </row>
    <row r="22" spans="1:12" s="67" customFormat="1" x14ac:dyDescent="0.25">
      <c r="A22" s="17"/>
      <c r="B22" s="17"/>
      <c r="C22" s="69"/>
      <c r="D22" s="69"/>
      <c r="E22" s="17"/>
      <c r="F22" s="17"/>
      <c r="G22" s="17"/>
      <c r="H22" s="17"/>
      <c r="I22" s="17"/>
      <c r="J22" s="17"/>
      <c r="K22" s="17"/>
      <c r="L22" s="45"/>
    </row>
    <row r="23" spans="1:12" s="67" customFormat="1" x14ac:dyDescent="0.25">
      <c r="A23" s="9"/>
      <c r="B23" s="9"/>
      <c r="C23" s="69"/>
      <c r="D23" s="69"/>
      <c r="E23" s="71"/>
      <c r="F23" s="9"/>
      <c r="G23" s="13"/>
      <c r="H23" s="9"/>
      <c r="I23" s="13"/>
      <c r="J23" s="9"/>
      <c r="K23" s="9"/>
      <c r="L23" s="45"/>
    </row>
    <row r="24" spans="1:12" s="67" customFormat="1" x14ac:dyDescent="0.25">
      <c r="A24" s="9"/>
      <c r="B24" s="9"/>
      <c r="C24" s="69"/>
      <c r="D24" s="69"/>
      <c r="E24" s="71"/>
      <c r="F24" s="9"/>
      <c r="G24" s="13"/>
      <c r="H24" s="11"/>
      <c r="I24" s="13"/>
      <c r="J24" s="9"/>
      <c r="K24" s="9"/>
      <c r="L24" s="45"/>
    </row>
    <row r="25" spans="1:12" s="67" customFormat="1" x14ac:dyDescent="0.25">
      <c r="A25" s="9"/>
      <c r="B25" s="9"/>
      <c r="C25" s="69"/>
      <c r="D25" s="69"/>
      <c r="E25" s="71"/>
      <c r="F25" s="9"/>
      <c r="G25" s="13"/>
      <c r="H25" s="11"/>
      <c r="I25" s="13"/>
      <c r="J25" s="9"/>
      <c r="K25" s="9"/>
      <c r="L25" s="45"/>
    </row>
    <row r="26" spans="1:12" s="67" customFormat="1" ht="15.75" thickBot="1" x14ac:dyDescent="0.3">
      <c r="A26" s="73"/>
      <c r="B26" s="73"/>
      <c r="C26" s="74"/>
      <c r="D26" s="74"/>
      <c r="E26" s="72"/>
      <c r="F26" s="49"/>
      <c r="G26" s="51"/>
      <c r="H26" s="52"/>
      <c r="I26" s="51"/>
      <c r="J26" s="49"/>
      <c r="K26" s="49"/>
      <c r="L26" s="53"/>
    </row>
    <row r="27" spans="1:12" s="78" customFormat="1" x14ac:dyDescent="0.25">
      <c r="C27" s="79"/>
      <c r="G27" s="80"/>
      <c r="I27" s="81"/>
      <c r="L27" s="80"/>
    </row>
  </sheetData>
  <autoFilter ref="A2:L20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85" zoomScaleNormal="85" workbookViewId="0">
      <selection activeCell="H7" sqref="H7"/>
    </sheetView>
  </sheetViews>
  <sheetFormatPr baseColWidth="10" defaultRowHeight="15" x14ac:dyDescent="0.25"/>
  <cols>
    <col min="1" max="1" width="14.140625" style="90" customWidth="1"/>
    <col min="3" max="3" width="11.42578125" style="70"/>
    <col min="5" max="5" width="49.85546875" bestFit="1" customWidth="1"/>
    <col min="6" max="6" width="11.42578125" customWidth="1"/>
    <col min="7" max="7" width="12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</cols>
  <sheetData>
    <row r="1" spans="1:12" ht="86.25" customHeight="1" thickTop="1" x14ac:dyDescent="0.25">
      <c r="A1" s="138" t="s">
        <v>66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4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6"/>
      <c r="B3" s="75">
        <v>1805</v>
      </c>
      <c r="C3" s="76">
        <v>43556</v>
      </c>
      <c r="D3" s="76">
        <v>43556</v>
      </c>
      <c r="E3" s="75" t="s">
        <v>65</v>
      </c>
      <c r="F3" s="75"/>
      <c r="G3" s="91">
        <v>3710.8</v>
      </c>
      <c r="H3" s="100">
        <v>0</v>
      </c>
      <c r="I3" s="91">
        <v>0</v>
      </c>
      <c r="J3" s="91"/>
      <c r="K3" s="91"/>
      <c r="L3" s="91">
        <f>+G3</f>
        <v>3710.8</v>
      </c>
    </row>
    <row r="4" spans="1:12" s="67" customFormat="1" x14ac:dyDescent="0.25">
      <c r="A4" s="87" t="s">
        <v>70</v>
      </c>
      <c r="B4" s="17">
        <v>478</v>
      </c>
      <c r="C4" s="69">
        <v>43585</v>
      </c>
      <c r="D4" s="69">
        <v>43585</v>
      </c>
      <c r="E4" s="17" t="s">
        <v>10</v>
      </c>
      <c r="F4" s="17" t="s">
        <v>11</v>
      </c>
      <c r="G4" s="92">
        <v>3916.43</v>
      </c>
      <c r="H4" s="105">
        <v>0.21</v>
      </c>
      <c r="I4" s="92">
        <v>822.45</v>
      </c>
      <c r="J4" s="92"/>
      <c r="K4" s="92"/>
      <c r="L4" s="92">
        <v>4738.88</v>
      </c>
    </row>
    <row r="5" spans="1:12" s="67" customFormat="1" x14ac:dyDescent="0.25">
      <c r="A5" s="87" t="s">
        <v>69</v>
      </c>
      <c r="B5" s="17">
        <v>477</v>
      </c>
      <c r="C5" s="69">
        <v>43585</v>
      </c>
      <c r="D5" s="69">
        <v>43585</v>
      </c>
      <c r="E5" s="17" t="s">
        <v>10</v>
      </c>
      <c r="F5" s="17" t="s">
        <v>11</v>
      </c>
      <c r="G5" s="92">
        <v>7793.98</v>
      </c>
      <c r="H5" s="105">
        <v>0.21</v>
      </c>
      <c r="I5" s="92">
        <v>1636.74</v>
      </c>
      <c r="J5" s="92"/>
      <c r="K5" s="92"/>
      <c r="L5" s="92">
        <v>9430.7199999999993</v>
      </c>
    </row>
    <row r="6" spans="1:12" s="67" customFormat="1" x14ac:dyDescent="0.25">
      <c r="A6" s="87" t="s">
        <v>71</v>
      </c>
      <c r="B6" s="17">
        <v>498</v>
      </c>
      <c r="C6" s="69">
        <v>43585</v>
      </c>
      <c r="D6" s="69">
        <v>43585</v>
      </c>
      <c r="E6" s="17" t="s">
        <v>13</v>
      </c>
      <c r="F6" s="17" t="s">
        <v>14</v>
      </c>
      <c r="G6" s="92">
        <v>8183.72</v>
      </c>
      <c r="H6" s="105">
        <v>0.1</v>
      </c>
      <c r="I6" s="92">
        <v>818.37</v>
      </c>
      <c r="J6" s="92"/>
      <c r="K6" s="92"/>
      <c r="L6" s="92">
        <v>9002.09</v>
      </c>
    </row>
    <row r="7" spans="1:12" s="67" customFormat="1" x14ac:dyDescent="0.25">
      <c r="A7" s="87" t="s">
        <v>72</v>
      </c>
      <c r="B7" s="17">
        <v>497</v>
      </c>
      <c r="C7" s="69">
        <v>43585</v>
      </c>
      <c r="D7" s="69">
        <v>43585</v>
      </c>
      <c r="E7" s="17" t="s">
        <v>13</v>
      </c>
      <c r="F7" s="17" t="s">
        <v>14</v>
      </c>
      <c r="G7" s="92">
        <v>31405.1</v>
      </c>
      <c r="H7" s="105">
        <v>0.1</v>
      </c>
      <c r="I7" s="92">
        <v>3140.51</v>
      </c>
      <c r="J7" s="92"/>
      <c r="K7" s="92"/>
      <c r="L7" s="92">
        <v>34545.61</v>
      </c>
    </row>
    <row r="8" spans="1:12" s="67" customFormat="1" x14ac:dyDescent="0.25">
      <c r="A8" s="88" t="s">
        <v>73</v>
      </c>
      <c r="B8" s="17">
        <v>622</v>
      </c>
      <c r="C8" s="69">
        <v>43616</v>
      </c>
      <c r="D8" s="69">
        <v>43616</v>
      </c>
      <c r="E8" s="9" t="s">
        <v>10</v>
      </c>
      <c r="F8" s="9" t="s">
        <v>11</v>
      </c>
      <c r="G8" s="92">
        <v>12094.28</v>
      </c>
      <c r="H8" s="105">
        <v>0.21</v>
      </c>
      <c r="I8" s="92">
        <v>2539.8000000000002</v>
      </c>
      <c r="J8" s="92"/>
      <c r="K8" s="92"/>
      <c r="L8" s="92">
        <v>14634.08</v>
      </c>
    </row>
    <row r="9" spans="1:12" s="67" customFormat="1" x14ac:dyDescent="0.25">
      <c r="A9" s="88" t="s">
        <v>74</v>
      </c>
      <c r="B9" s="17">
        <v>693</v>
      </c>
      <c r="C9" s="69">
        <v>43627</v>
      </c>
      <c r="D9" s="69">
        <v>43627</v>
      </c>
      <c r="E9" s="9" t="s">
        <v>75</v>
      </c>
      <c r="F9" s="9" t="s">
        <v>76</v>
      </c>
      <c r="G9" s="92">
        <v>4544.6499999999996</v>
      </c>
      <c r="H9" s="105">
        <v>0.21</v>
      </c>
      <c r="I9" s="92">
        <v>954.38</v>
      </c>
      <c r="J9" s="92"/>
      <c r="K9" s="92"/>
      <c r="L9" s="92">
        <v>5499.03</v>
      </c>
    </row>
    <row r="10" spans="1:12" s="67" customFormat="1" x14ac:dyDescent="0.25">
      <c r="A10" s="88" t="s">
        <v>77</v>
      </c>
      <c r="B10" s="17">
        <v>788</v>
      </c>
      <c r="C10" s="69">
        <v>43616</v>
      </c>
      <c r="D10" s="69">
        <v>43616</v>
      </c>
      <c r="E10" s="9" t="s">
        <v>78</v>
      </c>
      <c r="F10" s="9" t="s">
        <v>79</v>
      </c>
      <c r="G10" s="92">
        <v>3229</v>
      </c>
      <c r="H10" s="105">
        <v>0</v>
      </c>
      <c r="I10" s="92">
        <v>0</v>
      </c>
      <c r="J10" s="92"/>
      <c r="K10" s="92"/>
      <c r="L10" s="92">
        <f>+G10+I10</f>
        <v>3229</v>
      </c>
    </row>
    <row r="11" spans="1:12" s="67" customFormat="1" x14ac:dyDescent="0.25">
      <c r="A11" s="88" t="s">
        <v>80</v>
      </c>
      <c r="B11" s="17">
        <v>783</v>
      </c>
      <c r="C11" s="69">
        <v>43646</v>
      </c>
      <c r="D11" s="69">
        <v>43646</v>
      </c>
      <c r="E11" s="9" t="s">
        <v>10</v>
      </c>
      <c r="F11" s="9" t="s">
        <v>11</v>
      </c>
      <c r="G11" s="92">
        <v>11710.41</v>
      </c>
      <c r="H11" s="105">
        <v>0.21</v>
      </c>
      <c r="I11" s="92">
        <v>2459.19</v>
      </c>
      <c r="J11" s="92"/>
      <c r="K11" s="92"/>
      <c r="L11" s="92">
        <f>+G11+I11</f>
        <v>14169.6</v>
      </c>
    </row>
    <row r="12" spans="1:12" s="67" customFormat="1" x14ac:dyDescent="0.25">
      <c r="A12" s="88" t="s">
        <v>81</v>
      </c>
      <c r="B12" s="17">
        <v>640</v>
      </c>
      <c r="C12" s="69">
        <v>43616</v>
      </c>
      <c r="D12" s="69">
        <v>43616</v>
      </c>
      <c r="E12" s="9" t="s">
        <v>13</v>
      </c>
      <c r="F12" s="9" t="s">
        <v>14</v>
      </c>
      <c r="G12" s="92">
        <v>32820.32</v>
      </c>
      <c r="H12" s="105">
        <v>0.1</v>
      </c>
      <c r="I12" s="92">
        <v>3282.03</v>
      </c>
      <c r="J12" s="92"/>
      <c r="K12" s="92"/>
      <c r="L12" s="92">
        <v>36102.35</v>
      </c>
    </row>
    <row r="13" spans="1:12" s="67" customFormat="1" x14ac:dyDescent="0.25">
      <c r="A13" s="88" t="s">
        <v>82</v>
      </c>
      <c r="B13" s="17">
        <v>639</v>
      </c>
      <c r="C13" s="69">
        <v>43616</v>
      </c>
      <c r="D13" s="69">
        <v>43616</v>
      </c>
      <c r="E13" s="9" t="s">
        <v>13</v>
      </c>
      <c r="F13" s="9" t="s">
        <v>14</v>
      </c>
      <c r="G13" s="92">
        <v>8781.7000000000007</v>
      </c>
      <c r="H13" s="105">
        <v>0.1</v>
      </c>
      <c r="I13" s="92">
        <v>878.17</v>
      </c>
      <c r="J13" s="92"/>
      <c r="K13" s="92"/>
      <c r="L13" s="92">
        <v>9659.8700000000008</v>
      </c>
    </row>
    <row r="14" spans="1:12" s="67" customFormat="1" x14ac:dyDescent="0.25">
      <c r="A14" s="88" t="s">
        <v>83</v>
      </c>
      <c r="B14" s="17">
        <v>795</v>
      </c>
      <c r="C14" s="69">
        <v>43646</v>
      </c>
      <c r="D14" s="69">
        <v>43646</v>
      </c>
      <c r="E14" s="9" t="s">
        <v>13</v>
      </c>
      <c r="F14" s="9" t="s">
        <v>14</v>
      </c>
      <c r="G14" s="92">
        <v>31968.9</v>
      </c>
      <c r="H14" s="105">
        <v>0.1</v>
      </c>
      <c r="I14" s="92">
        <v>3196.89</v>
      </c>
      <c r="J14" s="92"/>
      <c r="K14" s="92"/>
      <c r="L14" s="92">
        <v>35165.79</v>
      </c>
    </row>
    <row r="15" spans="1:12" s="67" customFormat="1" x14ac:dyDescent="0.25">
      <c r="A15" s="88" t="s">
        <v>84</v>
      </c>
      <c r="B15" s="17">
        <v>793</v>
      </c>
      <c r="C15" s="69">
        <v>43646</v>
      </c>
      <c r="D15" s="69">
        <v>43646</v>
      </c>
      <c r="E15" s="9" t="s">
        <v>13</v>
      </c>
      <c r="F15" s="9" t="s">
        <v>14</v>
      </c>
      <c r="G15" s="92">
        <v>9470.7900000000009</v>
      </c>
      <c r="H15" s="105">
        <v>0.1</v>
      </c>
      <c r="I15" s="92">
        <v>947.08</v>
      </c>
      <c r="J15" s="92"/>
      <c r="K15" s="92"/>
      <c r="L15" s="92">
        <v>10417.870000000001</v>
      </c>
    </row>
    <row r="16" spans="1:12" s="67" customFormat="1" x14ac:dyDescent="0.25">
      <c r="A16" s="87"/>
      <c r="B16" s="17"/>
      <c r="C16" s="69"/>
      <c r="D16" s="69"/>
      <c r="E16" s="17"/>
      <c r="F16" s="17"/>
      <c r="G16" s="92"/>
      <c r="H16" s="105"/>
      <c r="I16" s="92"/>
      <c r="J16" s="92"/>
      <c r="K16" s="92"/>
      <c r="L16" s="92"/>
    </row>
    <row r="17" spans="1:12" s="67" customFormat="1" x14ac:dyDescent="0.25">
      <c r="A17" s="88"/>
      <c r="B17" s="9"/>
      <c r="C17" s="77"/>
      <c r="D17" s="77"/>
      <c r="E17" s="9"/>
      <c r="F17" s="9"/>
      <c r="G17" s="93"/>
      <c r="H17" s="99"/>
      <c r="I17" s="93"/>
      <c r="J17" s="92"/>
      <c r="K17" s="92"/>
      <c r="L17" s="93"/>
    </row>
    <row r="18" spans="1:12" s="67" customFormat="1" x14ac:dyDescent="0.25">
      <c r="A18" s="87"/>
      <c r="B18" s="17"/>
      <c r="C18" s="69"/>
      <c r="D18" s="69"/>
      <c r="E18" s="17"/>
      <c r="F18" s="17"/>
      <c r="G18" s="92"/>
      <c r="H18" s="105"/>
      <c r="I18" s="92"/>
      <c r="J18" s="92"/>
      <c r="K18" s="92"/>
      <c r="L18" s="92"/>
    </row>
    <row r="19" spans="1:12" s="67" customFormat="1" x14ac:dyDescent="0.25">
      <c r="A19" s="88"/>
      <c r="B19" s="9"/>
      <c r="C19" s="77"/>
      <c r="D19" s="77"/>
      <c r="E19" s="9"/>
      <c r="F19" s="9"/>
      <c r="G19" s="93"/>
      <c r="H19" s="99"/>
      <c r="I19" s="93"/>
      <c r="J19" s="92"/>
      <c r="K19" s="94"/>
      <c r="L19" s="103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7"/>
      <c r="B21" s="17"/>
      <c r="C21" s="69"/>
      <c r="D21" s="69"/>
      <c r="E21" s="17"/>
      <c r="F21" s="17"/>
      <c r="G21" s="92"/>
      <c r="H21" s="105"/>
      <c r="I21" s="92"/>
      <c r="J21" s="92"/>
      <c r="K21" s="92"/>
      <c r="L21" s="92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x14ac:dyDescent="0.25">
      <c r="A24" s="88"/>
      <c r="B24" s="9"/>
      <c r="C24" s="69"/>
      <c r="D24" s="69"/>
      <c r="E24" s="71"/>
      <c r="F24" s="9"/>
      <c r="G24" s="93"/>
      <c r="H24" s="99"/>
      <c r="I24" s="93"/>
      <c r="J24" s="93"/>
      <c r="K24" s="93"/>
      <c r="L24" s="107"/>
    </row>
    <row r="25" spans="1:12" s="67" customFormat="1" ht="15.75" thickBot="1" x14ac:dyDescent="0.3">
      <c r="A25" s="89"/>
      <c r="B25" s="73"/>
      <c r="C25" s="74"/>
      <c r="D25" s="74"/>
      <c r="E25" s="72"/>
      <c r="F25" s="49"/>
      <c r="G25" s="104"/>
      <c r="H25" s="95"/>
      <c r="I25" s="104"/>
      <c r="J25" s="104"/>
      <c r="K25" s="104"/>
      <c r="L25" s="101"/>
    </row>
    <row r="26" spans="1:12" x14ac:dyDescent="0.25">
      <c r="I26" s="106"/>
    </row>
  </sheetData>
  <autoFilter ref="A2:L19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="85" zoomScaleNormal="85" workbookViewId="0">
      <selection activeCell="F7" sqref="F7"/>
    </sheetView>
  </sheetViews>
  <sheetFormatPr baseColWidth="10" defaultRowHeight="15" x14ac:dyDescent="0.25"/>
  <cols>
    <col min="1" max="1" width="14.140625" style="90" customWidth="1"/>
    <col min="2" max="2" width="13.7109375" customWidth="1"/>
    <col min="3" max="3" width="11.42578125" style="70"/>
    <col min="5" max="5" width="49.85546875" bestFit="1" customWidth="1"/>
    <col min="6" max="6" width="11.42578125" customWidth="1"/>
    <col min="7" max="7" width="13.140625" style="97" bestFit="1" customWidth="1"/>
    <col min="8" max="8" width="11.5703125" style="102" bestFit="1" customWidth="1"/>
    <col min="9" max="9" width="11.5703125" style="97" bestFit="1" customWidth="1"/>
    <col min="10" max="11" width="0" style="97" hidden="1" customWidth="1"/>
    <col min="12" max="12" width="12.140625" style="97" bestFit="1" customWidth="1"/>
    <col min="13" max="13" width="12.140625" bestFit="1" customWidth="1"/>
  </cols>
  <sheetData>
    <row r="1" spans="1:12" ht="86.25" customHeight="1" thickTop="1" x14ac:dyDescent="0.25">
      <c r="A1" s="138" t="s">
        <v>66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</row>
    <row r="2" spans="1:12" x14ac:dyDescent="0.25">
      <c r="A2" s="85" t="s">
        <v>24</v>
      </c>
      <c r="B2" s="4" t="s">
        <v>25</v>
      </c>
      <c r="C2" s="68" t="s">
        <v>26</v>
      </c>
      <c r="D2" s="4" t="s">
        <v>27</v>
      </c>
      <c r="E2" s="109" t="s">
        <v>28</v>
      </c>
      <c r="F2" s="4" t="s">
        <v>29</v>
      </c>
      <c r="G2" s="108" t="s">
        <v>30</v>
      </c>
      <c r="H2" s="98" t="s">
        <v>31</v>
      </c>
      <c r="I2" s="108" t="s">
        <v>32</v>
      </c>
      <c r="J2" s="108" t="s">
        <v>35</v>
      </c>
      <c r="K2" s="108" t="s">
        <v>36</v>
      </c>
      <c r="L2" s="96" t="s">
        <v>33</v>
      </c>
    </row>
    <row r="3" spans="1:12" s="67" customFormat="1" x14ac:dyDescent="0.25">
      <c r="A3" s="88" t="s">
        <v>85</v>
      </c>
      <c r="B3" s="17" t="s">
        <v>86</v>
      </c>
      <c r="C3" s="69">
        <v>43677</v>
      </c>
      <c r="D3" s="69">
        <v>43677</v>
      </c>
      <c r="E3" s="9" t="s">
        <v>10</v>
      </c>
      <c r="F3" s="9" t="s">
        <v>11</v>
      </c>
      <c r="G3" s="92">
        <v>12074.84</v>
      </c>
      <c r="H3" s="105">
        <v>0.21</v>
      </c>
      <c r="I3" s="92">
        <v>2535.7199999999998</v>
      </c>
      <c r="J3" s="92"/>
      <c r="K3" s="92"/>
      <c r="L3" s="92">
        <v>14610.56</v>
      </c>
    </row>
    <row r="4" spans="1:12" s="67" customFormat="1" x14ac:dyDescent="0.25">
      <c r="A4" s="88" t="s">
        <v>87</v>
      </c>
      <c r="B4" s="17">
        <v>920</v>
      </c>
      <c r="C4" s="69">
        <v>43677</v>
      </c>
      <c r="D4" s="69">
        <v>43677</v>
      </c>
      <c r="E4" s="9" t="s">
        <v>13</v>
      </c>
      <c r="F4" s="9" t="s">
        <v>14</v>
      </c>
      <c r="G4" s="92">
        <v>32774.754545454547</v>
      </c>
      <c r="H4" s="105">
        <v>0.1</v>
      </c>
      <c r="I4" s="92">
        <v>3277.4754545454548</v>
      </c>
      <c r="J4" s="92"/>
      <c r="K4" s="92"/>
      <c r="L4" s="92">
        <v>36052.230000000003</v>
      </c>
    </row>
    <row r="5" spans="1:12" s="67" customFormat="1" x14ac:dyDescent="0.25">
      <c r="A5" s="88" t="s">
        <v>88</v>
      </c>
      <c r="B5" s="17">
        <v>921</v>
      </c>
      <c r="C5" s="69">
        <v>43677</v>
      </c>
      <c r="D5" s="69">
        <v>43677</v>
      </c>
      <c r="E5" s="9" t="s">
        <v>13</v>
      </c>
      <c r="F5" s="9" t="s">
        <v>14</v>
      </c>
      <c r="G5" s="92">
        <v>8929.7636363636357</v>
      </c>
      <c r="H5" s="105">
        <v>0.1</v>
      </c>
      <c r="I5" s="92">
        <v>892.97636363636366</v>
      </c>
      <c r="J5" s="92"/>
      <c r="K5" s="92"/>
      <c r="L5" s="92">
        <v>9822.74</v>
      </c>
    </row>
    <row r="6" spans="1:12" s="67" customFormat="1" x14ac:dyDescent="0.25">
      <c r="A6" s="88" t="s">
        <v>89</v>
      </c>
      <c r="B6" s="17">
        <v>1057</v>
      </c>
      <c r="C6" s="69">
        <v>43708</v>
      </c>
      <c r="D6" s="69">
        <v>43708</v>
      </c>
      <c r="E6" s="9" t="s">
        <v>10</v>
      </c>
      <c r="F6" s="9" t="s">
        <v>11</v>
      </c>
      <c r="G6" s="92">
        <v>12113.719008264463</v>
      </c>
      <c r="H6" s="105">
        <v>0.21</v>
      </c>
      <c r="I6" s="92">
        <v>2543.880991735537</v>
      </c>
      <c r="J6" s="92"/>
      <c r="K6" s="92"/>
      <c r="L6" s="92">
        <v>14657.6</v>
      </c>
    </row>
    <row r="7" spans="1:12" s="67" customFormat="1" x14ac:dyDescent="0.25">
      <c r="A7" s="88" t="s">
        <v>90</v>
      </c>
      <c r="B7" s="17">
        <v>1114</v>
      </c>
      <c r="C7" s="69">
        <v>43708</v>
      </c>
      <c r="D7" s="69">
        <v>43708</v>
      </c>
      <c r="E7" s="9" t="s">
        <v>13</v>
      </c>
      <c r="F7" s="9" t="s">
        <v>14</v>
      </c>
      <c r="G7" s="92">
        <v>32171.063636363633</v>
      </c>
      <c r="H7" s="105">
        <v>0.1</v>
      </c>
      <c r="I7" s="92">
        <v>3217.1063636363633</v>
      </c>
      <c r="J7" s="92"/>
      <c r="K7" s="92"/>
      <c r="L7" s="92">
        <v>35388.17</v>
      </c>
    </row>
    <row r="8" spans="1:12" s="67" customFormat="1" x14ac:dyDescent="0.25">
      <c r="A8" s="88" t="s">
        <v>91</v>
      </c>
      <c r="B8" s="17">
        <v>1115</v>
      </c>
      <c r="C8" s="69">
        <v>43708</v>
      </c>
      <c r="D8" s="69">
        <v>43708</v>
      </c>
      <c r="E8" s="9" t="s">
        <v>13</v>
      </c>
      <c r="F8" s="9" t="s">
        <v>14</v>
      </c>
      <c r="G8" s="92">
        <v>8394.4363636363614</v>
      </c>
      <c r="H8" s="105">
        <v>0.1</v>
      </c>
      <c r="I8" s="92">
        <v>839.44363636363619</v>
      </c>
      <c r="J8" s="92"/>
      <c r="K8" s="92"/>
      <c r="L8" s="92">
        <v>9233.8799999999992</v>
      </c>
    </row>
    <row r="9" spans="1:12" s="67" customFormat="1" x14ac:dyDescent="0.25">
      <c r="A9" s="88" t="s">
        <v>92</v>
      </c>
      <c r="B9" s="17">
        <v>1196</v>
      </c>
      <c r="C9" s="69">
        <v>43738</v>
      </c>
      <c r="D9" s="69">
        <v>43738</v>
      </c>
      <c r="E9" s="9" t="s">
        <v>10</v>
      </c>
      <c r="F9" s="9" t="s">
        <v>11</v>
      </c>
      <c r="G9" s="92">
        <v>11690.96694214876</v>
      </c>
      <c r="H9" s="105">
        <v>0.21</v>
      </c>
      <c r="I9" s="92">
        <v>2455.1030578512396</v>
      </c>
      <c r="J9" s="92"/>
      <c r="K9" s="92"/>
      <c r="L9" s="92">
        <v>14146.07</v>
      </c>
    </row>
    <row r="10" spans="1:12" s="67" customFormat="1" x14ac:dyDescent="0.25">
      <c r="A10" s="88" t="s">
        <v>93</v>
      </c>
      <c r="B10" s="17">
        <v>1202</v>
      </c>
      <c r="C10" s="69">
        <v>43738</v>
      </c>
      <c r="D10" s="69">
        <v>43738</v>
      </c>
      <c r="E10" s="9" t="s">
        <v>13</v>
      </c>
      <c r="F10" s="9" t="s">
        <v>14</v>
      </c>
      <c r="G10" s="92">
        <v>8394.4363636363614</v>
      </c>
      <c r="H10" s="105">
        <v>0.1</v>
      </c>
      <c r="I10" s="92">
        <v>839.44363636363619</v>
      </c>
      <c r="J10" s="92"/>
      <c r="K10" s="92"/>
      <c r="L10" s="92">
        <v>9233.8799999999992</v>
      </c>
    </row>
    <row r="11" spans="1:12" s="67" customFormat="1" x14ac:dyDescent="0.25">
      <c r="A11" s="88" t="s">
        <v>94</v>
      </c>
      <c r="B11" s="17">
        <v>1203</v>
      </c>
      <c r="C11" s="69">
        <v>43738</v>
      </c>
      <c r="D11" s="69">
        <v>43738</v>
      </c>
      <c r="E11" s="9" t="s">
        <v>13</v>
      </c>
      <c r="F11" s="9" t="s">
        <v>14</v>
      </c>
      <c r="G11" s="92">
        <v>32171.063636363633</v>
      </c>
      <c r="H11" s="105">
        <v>0.1</v>
      </c>
      <c r="I11" s="92">
        <v>3217.1063636363633</v>
      </c>
      <c r="J11" s="92"/>
      <c r="K11" s="92"/>
      <c r="L11" s="92">
        <v>35388.17</v>
      </c>
    </row>
    <row r="12" spans="1:12" s="67" customFormat="1" x14ac:dyDescent="0.25">
      <c r="A12" s="88"/>
      <c r="B12" s="17"/>
      <c r="C12" s="69"/>
      <c r="D12" s="69"/>
      <c r="E12" s="9"/>
      <c r="F12" s="9"/>
      <c r="G12" s="92"/>
      <c r="H12" s="105"/>
      <c r="I12" s="92"/>
      <c r="J12" s="92"/>
      <c r="K12" s="92"/>
      <c r="L12" s="92"/>
    </row>
    <row r="13" spans="1:12" s="67" customFormat="1" x14ac:dyDescent="0.25">
      <c r="A13" s="88"/>
      <c r="B13" s="17"/>
      <c r="C13" s="69"/>
      <c r="D13" s="69"/>
      <c r="E13" s="9"/>
      <c r="F13" s="9"/>
      <c r="G13" s="92"/>
      <c r="H13" s="105"/>
      <c r="I13" s="92"/>
      <c r="J13" s="92"/>
      <c r="K13" s="92"/>
      <c r="L13" s="92"/>
    </row>
    <row r="14" spans="1:12" s="67" customFormat="1" x14ac:dyDescent="0.25">
      <c r="A14" s="88"/>
      <c r="B14" s="17"/>
      <c r="C14" s="69"/>
      <c r="D14" s="69"/>
      <c r="E14" s="9"/>
      <c r="F14" s="9"/>
      <c r="G14" s="92"/>
      <c r="H14" s="105"/>
      <c r="I14" s="92"/>
      <c r="J14" s="92"/>
      <c r="K14" s="92"/>
      <c r="L14" s="92"/>
    </row>
    <row r="15" spans="1:12" s="67" customFormat="1" x14ac:dyDescent="0.25">
      <c r="A15" s="87"/>
      <c r="B15" s="17"/>
      <c r="C15" s="69"/>
      <c r="D15" s="69"/>
      <c r="E15" s="17"/>
      <c r="F15" s="17"/>
      <c r="G15" s="92"/>
      <c r="H15" s="105"/>
      <c r="I15" s="92"/>
      <c r="J15" s="92"/>
      <c r="K15" s="92"/>
      <c r="L15" s="92"/>
    </row>
    <row r="16" spans="1:12" s="67" customFormat="1" x14ac:dyDescent="0.25">
      <c r="A16" s="88"/>
      <c r="B16" s="9"/>
      <c r="C16" s="77"/>
      <c r="D16" s="77"/>
      <c r="E16" s="9"/>
      <c r="F16" s="9"/>
      <c r="G16" s="93"/>
      <c r="H16" s="99"/>
      <c r="I16" s="93"/>
      <c r="J16" s="92"/>
      <c r="K16" s="92"/>
      <c r="L16" s="93"/>
    </row>
    <row r="17" spans="1:12" s="67" customFormat="1" x14ac:dyDescent="0.25">
      <c r="A17" s="87"/>
      <c r="B17" s="17"/>
      <c r="C17" s="69"/>
      <c r="D17" s="69"/>
      <c r="E17" s="17"/>
      <c r="F17" s="17"/>
      <c r="G17" s="92"/>
      <c r="H17" s="105"/>
      <c r="I17" s="92"/>
      <c r="J17" s="92"/>
      <c r="K17" s="92"/>
      <c r="L17" s="92"/>
    </row>
    <row r="18" spans="1:12" s="67" customFormat="1" x14ac:dyDescent="0.25">
      <c r="A18" s="88"/>
      <c r="B18" s="9"/>
      <c r="C18" s="77"/>
      <c r="D18" s="77"/>
      <c r="E18" s="9"/>
      <c r="F18" s="9"/>
      <c r="G18" s="93"/>
      <c r="H18" s="99"/>
      <c r="I18" s="93"/>
      <c r="J18" s="92"/>
      <c r="K18" s="94"/>
      <c r="L18" s="103"/>
    </row>
    <row r="19" spans="1:12" s="67" customFormat="1" x14ac:dyDescent="0.25">
      <c r="A19" s="87"/>
      <c r="B19" s="17"/>
      <c r="C19" s="69"/>
      <c r="D19" s="69"/>
      <c r="E19" s="17"/>
      <c r="F19" s="17"/>
      <c r="G19" s="92"/>
      <c r="H19" s="105"/>
      <c r="I19" s="92"/>
      <c r="J19" s="92"/>
      <c r="K19" s="92"/>
      <c r="L19" s="92"/>
    </row>
    <row r="20" spans="1:12" s="67" customFormat="1" x14ac:dyDescent="0.25">
      <c r="A20" s="87"/>
      <c r="B20" s="17"/>
      <c r="C20" s="69"/>
      <c r="D20" s="69"/>
      <c r="E20" s="17"/>
      <c r="F20" s="17"/>
      <c r="G20" s="92"/>
      <c r="H20" s="105"/>
      <c r="I20" s="92"/>
      <c r="J20" s="92"/>
      <c r="K20" s="92"/>
      <c r="L20" s="92"/>
    </row>
    <row r="21" spans="1:12" s="67" customFormat="1" x14ac:dyDescent="0.25">
      <c r="A21" s="88"/>
      <c r="B21" s="9"/>
      <c r="C21" s="69"/>
      <c r="D21" s="69"/>
      <c r="E21" s="71"/>
      <c r="F21" s="9"/>
      <c r="G21" s="93"/>
      <c r="H21" s="99"/>
      <c r="I21" s="93"/>
      <c r="J21" s="93"/>
      <c r="K21" s="93"/>
      <c r="L21" s="107"/>
    </row>
    <row r="22" spans="1:12" s="67" customFormat="1" x14ac:dyDescent="0.25">
      <c r="A22" s="88"/>
      <c r="B22" s="9"/>
      <c r="C22" s="69"/>
      <c r="D22" s="69"/>
      <c r="E22" s="71"/>
      <c r="F22" s="9"/>
      <c r="G22" s="93"/>
      <c r="H22" s="99"/>
      <c r="I22" s="93"/>
      <c r="J22" s="93"/>
      <c r="K22" s="93"/>
      <c r="L22" s="107"/>
    </row>
    <row r="23" spans="1:12" s="67" customFormat="1" x14ac:dyDescent="0.25">
      <c r="A23" s="88"/>
      <c r="B23" s="9"/>
      <c r="C23" s="69"/>
      <c r="D23" s="69"/>
      <c r="E23" s="71"/>
      <c r="F23" s="9"/>
      <c r="G23" s="93"/>
      <c r="H23" s="99"/>
      <c r="I23" s="93"/>
      <c r="J23" s="93"/>
      <c r="K23" s="93"/>
      <c r="L23" s="107"/>
    </row>
    <row r="24" spans="1:12" s="67" customFormat="1" ht="15.75" thickBot="1" x14ac:dyDescent="0.3">
      <c r="A24" s="89"/>
      <c r="B24" s="73"/>
      <c r="C24" s="74"/>
      <c r="D24" s="74"/>
      <c r="E24" s="72"/>
      <c r="F24" s="49"/>
      <c r="G24" s="104"/>
      <c r="H24" s="95"/>
      <c r="I24" s="104"/>
      <c r="J24" s="104"/>
      <c r="K24" s="104"/>
      <c r="L24" s="101"/>
    </row>
    <row r="25" spans="1:12" x14ac:dyDescent="0.25">
      <c r="I25" s="106"/>
    </row>
  </sheetData>
  <autoFilter ref="A2:L18"/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showGridLines="0" tabSelected="1" zoomScale="80" zoomScaleNormal="80" workbookViewId="0">
      <selection activeCell="E20" sqref="E20"/>
    </sheetView>
  </sheetViews>
  <sheetFormatPr baseColWidth="10" defaultRowHeight="15" x14ac:dyDescent="0.25"/>
  <cols>
    <col min="1" max="1" width="15.85546875" style="90" customWidth="1"/>
    <col min="2" max="2" width="10.7109375" customWidth="1"/>
    <col min="3" max="3" width="11.42578125" style="70"/>
    <col min="4" max="4" width="14.42578125" customWidth="1"/>
    <col min="5" max="5" width="44.42578125" customWidth="1"/>
    <col min="6" max="6" width="11.42578125" customWidth="1"/>
    <col min="7" max="7" width="13.140625" style="97" bestFit="1" customWidth="1"/>
    <col min="8" max="8" width="9.85546875" style="102" customWidth="1"/>
    <col min="9" max="9" width="16.28515625" style="97" bestFit="1" customWidth="1"/>
    <col min="10" max="11" width="11.42578125" style="97" hidden="1" customWidth="1"/>
    <col min="12" max="12" width="13.140625" style="97" bestFit="1" customWidth="1"/>
  </cols>
  <sheetData>
    <row r="1" spans="1:26" ht="86.25" customHeight="1" x14ac:dyDescent="0.35">
      <c r="A1" s="141" t="s">
        <v>100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3"/>
    </row>
    <row r="2" spans="1:26" ht="39.75" customHeight="1" thickBot="1" x14ac:dyDescent="0.3">
      <c r="A2" s="122" t="s">
        <v>24</v>
      </c>
      <c r="B2" s="123" t="s">
        <v>99</v>
      </c>
      <c r="C2" s="124" t="s">
        <v>26</v>
      </c>
      <c r="D2" s="123" t="s">
        <v>98</v>
      </c>
      <c r="E2" s="123" t="s">
        <v>95</v>
      </c>
      <c r="F2" s="123" t="s">
        <v>29</v>
      </c>
      <c r="G2" s="125" t="s">
        <v>30</v>
      </c>
      <c r="H2" s="126" t="s">
        <v>96</v>
      </c>
      <c r="I2" s="125" t="s">
        <v>97</v>
      </c>
      <c r="J2" s="125" t="s">
        <v>35</v>
      </c>
      <c r="K2" s="125" t="s">
        <v>36</v>
      </c>
      <c r="L2" s="125" t="s">
        <v>33</v>
      </c>
    </row>
    <row r="3" spans="1:26" s="67" customFormat="1" ht="23.25" customHeight="1" x14ac:dyDescent="0.25">
      <c r="A3" s="127" t="str">
        <f>'[2]mas 3000 3t'!F5</f>
        <v>137/21</v>
      </c>
      <c r="B3" s="129" t="str">
        <f>'[2]mas 3000 3t'!M5</f>
        <v>77225</v>
      </c>
      <c r="C3" s="129" t="str">
        <f>'[2]mas 3000 3t'!B5</f>
        <v>08/07/2021</v>
      </c>
      <c r="D3" s="129" t="str">
        <f>+C3</f>
        <v>08/07/2021</v>
      </c>
      <c r="E3" s="129" t="str">
        <f>'[2]mas 3000 3t'!L5</f>
        <v>Turyeco, S.L.</v>
      </c>
      <c r="F3" s="129" t="s">
        <v>113</v>
      </c>
      <c r="G3" s="93">
        <f>+L3/1.1</f>
        <v>4885.181818181818</v>
      </c>
      <c r="H3" s="99">
        <v>0.1</v>
      </c>
      <c r="I3" s="93">
        <f>+G3*H3</f>
        <v>488.5181818181818</v>
      </c>
      <c r="J3" s="130"/>
      <c r="K3" s="130"/>
      <c r="L3" s="131">
        <f>'[2]mas 3000 3t'!G5</f>
        <v>5373.7</v>
      </c>
    </row>
    <row r="4" spans="1:26" s="67" customFormat="1" ht="22.5" customHeight="1" x14ac:dyDescent="0.25">
      <c r="A4" s="129" t="str">
        <f>'[2]mas 3000 3t'!F4</f>
        <v>108200532</v>
      </c>
      <c r="B4" s="129" t="str">
        <f>'[2]mas 3000 3t'!M4</f>
        <v>77812</v>
      </c>
      <c r="C4" s="129" t="str">
        <f>'[2]mas 3000 3t'!B4</f>
        <v>26/07/2021</v>
      </c>
      <c r="D4" s="129" t="str">
        <f>+C4</f>
        <v>26/07/2021</v>
      </c>
      <c r="E4" s="129" t="str">
        <f>'[2]mas 3000 3t'!L4</f>
        <v>Tecninorte Programación y Mantenimiento,S.L.</v>
      </c>
      <c r="F4" s="9" t="s">
        <v>114</v>
      </c>
      <c r="G4" s="93">
        <f>+L4/1.21</f>
        <v>6400</v>
      </c>
      <c r="H4" s="99">
        <v>0.21</v>
      </c>
      <c r="I4" s="93">
        <f>+G4*H4</f>
        <v>1344</v>
      </c>
      <c r="J4" s="93"/>
      <c r="K4" s="93"/>
      <c r="L4" s="131">
        <f>'[2]mas 3000 3t'!G4</f>
        <v>7744</v>
      </c>
    </row>
    <row r="5" spans="1:26" s="67" customFormat="1" ht="26.25" customHeight="1" x14ac:dyDescent="0.25">
      <c r="A5" s="129" t="str">
        <f>'[2]mas 3000 3t'!F2</f>
        <v>512221070335</v>
      </c>
      <c r="B5" s="129" t="str">
        <f>'[2]mas 3000 3t'!M2</f>
        <v>77664</v>
      </c>
      <c r="C5" s="129" t="str">
        <f>'[2]mas 3000 3t'!B2</f>
        <v>31/07/2021</v>
      </c>
      <c r="D5" s="129" t="str">
        <f>+C5</f>
        <v>31/07/2021</v>
      </c>
      <c r="E5" s="129" t="str">
        <f>'[2]mas 3000 3t'!L2</f>
        <v>Securitas Seguridad España,S.A.</v>
      </c>
      <c r="F5" s="9" t="str">
        <f>'[3]2º TRIMESTRE 2021'!F5</f>
        <v>A79252219</v>
      </c>
      <c r="G5" s="93">
        <f>+L5/1.21</f>
        <v>13455.396694214876</v>
      </c>
      <c r="H5" s="99">
        <v>0.21</v>
      </c>
      <c r="I5" s="93">
        <f>+G5*H5</f>
        <v>2825.6333057851239</v>
      </c>
      <c r="J5" s="93"/>
      <c r="K5" s="93"/>
      <c r="L5" s="131">
        <f>'[2]mas 3000 3t'!G2</f>
        <v>16281.03</v>
      </c>
    </row>
    <row r="6" spans="1:26" s="67" customFormat="1" ht="23.25" customHeight="1" x14ac:dyDescent="0.25">
      <c r="A6" s="129" t="str">
        <f>'[2]mas 3000 3t'!F3</f>
        <v>171/21</v>
      </c>
      <c r="B6" s="129" t="str">
        <f>'[2]mas 3000 3t'!M3</f>
        <v>77769</v>
      </c>
      <c r="C6" s="129" t="str">
        <f>'[2]mas 3000 3t'!B3</f>
        <v>31/07/2021</v>
      </c>
      <c r="D6" s="129" t="str">
        <f>+C6</f>
        <v>31/07/2021</v>
      </c>
      <c r="E6" s="129" t="str">
        <f>'[2]mas 3000 3t'!L3</f>
        <v>Turyeco, S.L.</v>
      </c>
      <c r="F6" s="9" t="s">
        <v>113</v>
      </c>
      <c r="G6" s="93">
        <f>+L6/1.1</f>
        <v>5920.2</v>
      </c>
      <c r="H6" s="99">
        <v>0.1</v>
      </c>
      <c r="I6" s="93">
        <f>+G6*H6</f>
        <v>592.02</v>
      </c>
      <c r="J6" s="93"/>
      <c r="K6" s="93"/>
      <c r="L6" s="131">
        <f>'[2]mas 3000 3t'!G3</f>
        <v>6512.22</v>
      </c>
    </row>
    <row r="7" spans="1:26" s="67" customFormat="1" ht="22.5" customHeight="1" x14ac:dyDescent="0.25">
      <c r="A7" s="128" t="s">
        <v>101</v>
      </c>
      <c r="B7" s="133">
        <v>77869</v>
      </c>
      <c r="C7" s="134">
        <v>44413</v>
      </c>
      <c r="D7" s="134">
        <v>44413</v>
      </c>
      <c r="E7" s="9" t="s">
        <v>115</v>
      </c>
      <c r="F7" s="9" t="s">
        <v>116</v>
      </c>
      <c r="G7" s="93">
        <f>+L7/1.21</f>
        <v>11098.082644628099</v>
      </c>
      <c r="H7" s="99">
        <v>0.21</v>
      </c>
      <c r="I7" s="93">
        <f>+G7*H7</f>
        <v>2330.5973553719009</v>
      </c>
      <c r="J7" s="93"/>
      <c r="K7" s="93"/>
      <c r="L7" s="131">
        <v>13428.68</v>
      </c>
    </row>
    <row r="8" spans="1:26" s="67" customFormat="1" ht="24" customHeight="1" x14ac:dyDescent="0.25">
      <c r="A8" s="128" t="s">
        <v>102</v>
      </c>
      <c r="B8" s="133">
        <v>78102</v>
      </c>
      <c r="C8" s="134" t="s">
        <v>117</v>
      </c>
      <c r="D8" s="134" t="s">
        <v>117</v>
      </c>
      <c r="E8" s="9" t="s">
        <v>53</v>
      </c>
      <c r="F8" s="9" t="s">
        <v>54</v>
      </c>
      <c r="G8" s="93">
        <v>2487.04</v>
      </c>
      <c r="H8" s="99">
        <v>0.21</v>
      </c>
      <c r="I8" s="93">
        <v>522.28</v>
      </c>
      <c r="J8" s="93"/>
      <c r="K8" s="93"/>
      <c r="L8" s="131">
        <v>3009.32</v>
      </c>
    </row>
    <row r="9" spans="1:26" s="67" customFormat="1" ht="22.5" customHeight="1" x14ac:dyDescent="0.25">
      <c r="A9" s="128" t="s">
        <v>103</v>
      </c>
      <c r="B9" s="133">
        <v>78137</v>
      </c>
      <c r="C9" s="134" t="s">
        <v>118</v>
      </c>
      <c r="D9" s="134" t="s">
        <v>118</v>
      </c>
      <c r="E9" s="9" t="s">
        <v>119</v>
      </c>
      <c r="F9" s="9" t="s">
        <v>120</v>
      </c>
      <c r="G9" s="93">
        <v>25078.27</v>
      </c>
      <c r="H9" s="99">
        <v>0.21</v>
      </c>
      <c r="I9" s="93">
        <v>5266.43</v>
      </c>
      <c r="J9" s="93"/>
      <c r="K9" s="93"/>
      <c r="L9" s="131">
        <v>30344.7</v>
      </c>
    </row>
    <row r="10" spans="1:26" s="67" customFormat="1" ht="22.5" customHeight="1" x14ac:dyDescent="0.25">
      <c r="A10" s="128" t="s">
        <v>104</v>
      </c>
      <c r="B10" s="9" t="s">
        <v>110</v>
      </c>
      <c r="C10" s="9" t="s">
        <v>121</v>
      </c>
      <c r="D10" s="9" t="s">
        <v>121</v>
      </c>
      <c r="E10" s="9" t="s">
        <v>53</v>
      </c>
      <c r="F10" s="9" t="s">
        <v>54</v>
      </c>
      <c r="G10" s="93">
        <v>3147.0413223140499</v>
      </c>
      <c r="H10" s="99">
        <v>0.21</v>
      </c>
      <c r="I10" s="93">
        <v>660.87867768595049</v>
      </c>
      <c r="J10" s="93"/>
      <c r="K10" s="93"/>
      <c r="L10" s="131">
        <v>3807.92</v>
      </c>
    </row>
    <row r="11" spans="1:26" s="67" customFormat="1" ht="22.5" customHeight="1" x14ac:dyDescent="0.25">
      <c r="A11" s="128" t="s">
        <v>105</v>
      </c>
      <c r="B11" s="9" t="s">
        <v>111</v>
      </c>
      <c r="C11" s="9" t="s">
        <v>122</v>
      </c>
      <c r="D11" s="9" t="s">
        <v>122</v>
      </c>
      <c r="E11" s="9" t="s">
        <v>10</v>
      </c>
      <c r="F11" s="9" t="s">
        <v>11</v>
      </c>
      <c r="G11" s="93">
        <v>13455.396694214876</v>
      </c>
      <c r="H11" s="99">
        <v>0.21</v>
      </c>
      <c r="I11" s="93">
        <v>2825.6333057851239</v>
      </c>
      <c r="J11" s="93"/>
      <c r="K11" s="93"/>
      <c r="L11" s="131">
        <v>16281.03</v>
      </c>
    </row>
    <row r="12" spans="1:26" ht="22.5" customHeight="1" x14ac:dyDescent="0.25">
      <c r="A12" s="128" t="s">
        <v>106</v>
      </c>
      <c r="B12" s="9" t="s">
        <v>112</v>
      </c>
      <c r="C12" s="9" t="s">
        <v>122</v>
      </c>
      <c r="D12" s="9" t="s">
        <v>122</v>
      </c>
      <c r="E12" s="9" t="s">
        <v>123</v>
      </c>
      <c r="F12" s="9" t="s">
        <v>113</v>
      </c>
      <c r="G12" s="93">
        <v>5865.7545454545452</v>
      </c>
      <c r="H12" s="99">
        <v>0.1</v>
      </c>
      <c r="I12" s="93">
        <v>586.57545454545459</v>
      </c>
      <c r="J12" s="93"/>
      <c r="K12" s="93"/>
      <c r="L12" s="131">
        <v>6452.33</v>
      </c>
    </row>
    <row r="13" spans="1:26" ht="22.5" customHeight="1" x14ac:dyDescent="0.25">
      <c r="A13" s="132" t="s">
        <v>107</v>
      </c>
      <c r="B13" s="133">
        <v>78819</v>
      </c>
      <c r="C13" s="134">
        <v>44459</v>
      </c>
      <c r="D13" s="134">
        <v>44459</v>
      </c>
      <c r="E13" s="9" t="s">
        <v>124</v>
      </c>
      <c r="F13" s="9" t="s">
        <v>125</v>
      </c>
      <c r="G13" s="93">
        <v>6325</v>
      </c>
      <c r="H13" s="99">
        <v>0.21</v>
      </c>
      <c r="I13" s="93">
        <f t="shared" ref="I13:I15" si="0">+G13*H13</f>
        <v>1328.25</v>
      </c>
      <c r="J13" s="93"/>
      <c r="K13" s="93"/>
      <c r="L13" s="131">
        <v>7653.25</v>
      </c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2"/>
    </row>
    <row r="14" spans="1:26" ht="22.5" customHeight="1" x14ac:dyDescent="0.25">
      <c r="A14" s="132" t="s">
        <v>108</v>
      </c>
      <c r="B14" s="133">
        <v>78937</v>
      </c>
      <c r="C14" s="134">
        <v>44469</v>
      </c>
      <c r="D14" s="134">
        <v>44469</v>
      </c>
      <c r="E14" s="9" t="s">
        <v>10</v>
      </c>
      <c r="F14" s="9" t="s">
        <v>11</v>
      </c>
      <c r="G14" s="93">
        <f>+L14/1.21</f>
        <v>13000.256198347108</v>
      </c>
      <c r="H14" s="99">
        <v>0.21</v>
      </c>
      <c r="I14" s="93">
        <f t="shared" si="0"/>
        <v>2730.0538016528926</v>
      </c>
      <c r="J14" s="93"/>
      <c r="K14" s="93"/>
      <c r="L14" s="131">
        <v>15730.31</v>
      </c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116"/>
    </row>
    <row r="15" spans="1:26" ht="22.5" customHeight="1" x14ac:dyDescent="0.25">
      <c r="A15" s="128" t="s">
        <v>109</v>
      </c>
      <c r="B15" s="133">
        <v>78992</v>
      </c>
      <c r="C15" s="134">
        <v>44469</v>
      </c>
      <c r="D15" s="134">
        <v>44469</v>
      </c>
      <c r="E15" s="9" t="s">
        <v>123</v>
      </c>
      <c r="F15" s="9" t="s">
        <v>113</v>
      </c>
      <c r="G15" s="93">
        <f>+L15/1.1</f>
        <v>6991.3909090909083</v>
      </c>
      <c r="H15" s="99">
        <v>0.1</v>
      </c>
      <c r="I15" s="93">
        <f t="shared" si="0"/>
        <v>699.1390909090909</v>
      </c>
      <c r="J15" s="93"/>
      <c r="K15" s="93"/>
      <c r="L15" s="131">
        <v>7690.53</v>
      </c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116"/>
    </row>
    <row r="16" spans="1:26" x14ac:dyDescent="0.25">
      <c r="A16" s="113"/>
      <c r="B16" s="78"/>
      <c r="C16" s="79"/>
      <c r="D16" s="78"/>
      <c r="E16" s="78"/>
      <c r="F16" s="78"/>
      <c r="G16" s="114"/>
      <c r="H16" s="115"/>
      <c r="I16" s="114"/>
      <c r="J16" s="114"/>
      <c r="K16" s="114"/>
      <c r="L16" s="114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116"/>
    </row>
    <row r="17" spans="1:26" x14ac:dyDescent="0.25">
      <c r="A17" s="113"/>
      <c r="B17" s="78"/>
      <c r="C17" s="79"/>
      <c r="D17" s="78"/>
      <c r="E17" s="78"/>
      <c r="F17" s="78"/>
      <c r="G17" s="114"/>
      <c r="H17" s="115"/>
      <c r="I17" s="114"/>
      <c r="J17" s="114"/>
      <c r="K17" s="114"/>
      <c r="L17" s="114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116"/>
    </row>
    <row r="18" spans="1:26" x14ac:dyDescent="0.25">
      <c r="A18" s="113"/>
      <c r="B18" s="78"/>
      <c r="C18" s="79"/>
      <c r="D18" s="78"/>
      <c r="E18" s="78"/>
      <c r="F18" s="78"/>
      <c r="G18" s="114"/>
      <c r="H18" s="115"/>
      <c r="I18" s="114"/>
      <c r="J18" s="114"/>
      <c r="K18" s="114"/>
      <c r="L18" s="114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116"/>
    </row>
    <row r="19" spans="1:26" x14ac:dyDescent="0.25">
      <c r="A19" s="113"/>
      <c r="B19" s="78"/>
      <c r="C19" s="79"/>
      <c r="D19" s="78"/>
      <c r="E19" s="78"/>
      <c r="F19" s="78"/>
      <c r="G19" s="114"/>
      <c r="H19" s="115"/>
      <c r="I19" s="114"/>
      <c r="J19" s="114"/>
      <c r="K19" s="114"/>
      <c r="L19" s="114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116"/>
    </row>
    <row r="20" spans="1:26" x14ac:dyDescent="0.25">
      <c r="A20" s="113"/>
      <c r="B20" s="78"/>
      <c r="C20" s="79"/>
      <c r="D20" s="78"/>
      <c r="E20" s="78"/>
      <c r="F20" s="78"/>
      <c r="G20" s="114"/>
      <c r="H20" s="115"/>
      <c r="I20" s="114"/>
      <c r="J20" s="114"/>
      <c r="K20" s="114"/>
      <c r="L20" s="114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116"/>
    </row>
    <row r="21" spans="1:26" x14ac:dyDescent="0.25">
      <c r="A21" s="113"/>
      <c r="B21" s="78"/>
      <c r="C21" s="79"/>
      <c r="D21" s="78"/>
      <c r="E21" s="78"/>
      <c r="F21" s="78"/>
      <c r="G21" s="114"/>
      <c r="H21" s="115"/>
      <c r="I21" s="114"/>
      <c r="J21" s="114"/>
      <c r="K21" s="114"/>
      <c r="L21" s="114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116"/>
    </row>
    <row r="22" spans="1:26" x14ac:dyDescent="0.25">
      <c r="A22" s="113"/>
      <c r="B22" s="78"/>
      <c r="C22" s="79"/>
      <c r="D22" s="78"/>
      <c r="E22" s="78"/>
      <c r="F22" s="78"/>
      <c r="G22" s="114"/>
      <c r="H22" s="115"/>
      <c r="I22" s="114"/>
      <c r="J22" s="114"/>
      <c r="K22" s="114"/>
      <c r="L22" s="114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116"/>
    </row>
    <row r="23" spans="1:26" x14ac:dyDescent="0.25">
      <c r="A23" s="113"/>
      <c r="B23" s="78"/>
      <c r="C23" s="79"/>
      <c r="D23" s="78"/>
      <c r="E23" s="78"/>
      <c r="F23" s="78"/>
      <c r="G23" s="114"/>
      <c r="H23" s="115"/>
      <c r="I23" s="114"/>
      <c r="J23" s="114"/>
      <c r="K23" s="114"/>
      <c r="L23" s="114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116"/>
    </row>
    <row r="24" spans="1:26" x14ac:dyDescent="0.25">
      <c r="A24" s="113"/>
      <c r="B24" s="78"/>
      <c r="C24" s="79"/>
      <c r="D24" s="78"/>
      <c r="E24" s="78"/>
      <c r="F24" s="78"/>
      <c r="G24" s="114"/>
      <c r="H24" s="115"/>
      <c r="I24" s="114"/>
      <c r="J24" s="114"/>
      <c r="K24" s="114"/>
      <c r="L24" s="114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116"/>
    </row>
    <row r="25" spans="1:26" x14ac:dyDescent="0.25">
      <c r="A25" s="113"/>
      <c r="B25" s="78"/>
      <c r="C25" s="79"/>
      <c r="D25" s="78"/>
      <c r="E25" s="78"/>
      <c r="F25" s="78"/>
      <c r="G25" s="114"/>
      <c r="H25" s="115"/>
      <c r="I25" s="114"/>
      <c r="J25" s="114"/>
      <c r="K25" s="114"/>
      <c r="L25" s="114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116"/>
    </row>
    <row r="26" spans="1:26" x14ac:dyDescent="0.25">
      <c r="A26" s="113"/>
      <c r="B26" s="78"/>
      <c r="C26" s="79"/>
      <c r="D26" s="78"/>
      <c r="E26" s="78"/>
      <c r="F26" s="78"/>
      <c r="G26" s="114"/>
      <c r="H26" s="115"/>
      <c r="I26" s="114"/>
      <c r="J26" s="114"/>
      <c r="K26" s="114"/>
      <c r="L26" s="114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116"/>
    </row>
    <row r="27" spans="1:26" x14ac:dyDescent="0.25">
      <c r="A27" s="113"/>
      <c r="B27" s="78"/>
      <c r="C27" s="79"/>
      <c r="D27" s="78"/>
      <c r="E27" s="78"/>
      <c r="F27" s="78"/>
      <c r="G27" s="114"/>
      <c r="H27" s="115"/>
      <c r="I27" s="114"/>
      <c r="J27" s="114"/>
      <c r="K27" s="114"/>
      <c r="L27" s="114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116"/>
    </row>
    <row r="28" spans="1:26" x14ac:dyDescent="0.25">
      <c r="A28" s="117"/>
      <c r="B28" s="110"/>
      <c r="C28" s="118"/>
      <c r="D28" s="110"/>
      <c r="E28" s="110"/>
      <c r="F28" s="110"/>
      <c r="G28" s="119"/>
      <c r="H28" s="120"/>
      <c r="I28" s="119"/>
      <c r="J28" s="119"/>
      <c r="K28" s="119"/>
      <c r="L28" s="119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21"/>
    </row>
  </sheetData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A14 A10:A11 A8 B11:B12 B10" numberStoredAsText="1"/>
    <ignoredError sqref="G6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tercer trimestre</vt:lpstr>
      <vt:lpstr>cuarto trimestre</vt:lpstr>
      <vt:lpstr>PRIMER TRIMESTRE 2019</vt:lpstr>
      <vt:lpstr>SEGUNDO TRIMESTRE 2019</vt:lpstr>
      <vt:lpstr>TERCER TRIMESTRE 2019</vt:lpstr>
      <vt:lpstr>FACT. MAS 3000 3T 2021</vt:lpstr>
      <vt:lpstr>Hoja3</vt:lpstr>
      <vt:lpstr>'cuarto trimestre'!Área_de_impresión</vt:lpstr>
      <vt:lpstr>'FACT. MAS 3000 3T 2021'!Área_de_impresión</vt:lpstr>
      <vt:lpstr>'PRIMER TRIMESTRE 2019'!Área_de_impresión</vt:lpstr>
      <vt:lpstr>'SEGUNDO TRIMESTRE 2019'!Área_de_impresión</vt:lpstr>
      <vt:lpstr>'TERCER TRIMESTRE 2019'!Área_de_impresión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Empredinser SLU</dc:creator>
  <cp:lastModifiedBy>Sara Ruiz Lopez</cp:lastModifiedBy>
  <cp:lastPrinted>2019-02-18T12:09:22Z</cp:lastPrinted>
  <dcterms:created xsi:type="dcterms:W3CDTF">2019-02-14T12:43:58Z</dcterms:created>
  <dcterms:modified xsi:type="dcterms:W3CDTF">2021-10-27T12:32:08Z</dcterms:modified>
</cp:coreProperties>
</file>