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enetarrero\AppData\Local\Microsoft\Windows\INetCache\Content.Outlook\D3CTPL4D\"/>
    </mc:Choice>
  </mc:AlternateContent>
  <bookViews>
    <workbookView xWindow="0" yWindow="0" windowWidth="28800" windowHeight="11535"/>
  </bookViews>
  <sheets>
    <sheet name="PyG" sheetId="2" r:id="rId1"/>
    <sheet name="PMPP" sheetId="3" r:id="rId2"/>
  </sheets>
  <externalReferences>
    <externalReference r:id="rId3"/>
  </externalReferences>
  <definedNames>
    <definedName name="_xlnm.Print_Area" localSheetId="1">PMPP!$A$1:$B$5</definedName>
    <definedName name="_xlnm.Print_Area" localSheetId="0">PyG!$A$1:$D$77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1" i="2" l="1"/>
  <c r="C65" i="2" s="1"/>
  <c r="C64" i="2"/>
  <c r="C58" i="2" s="1"/>
  <c r="C45" i="2"/>
  <c r="C42" i="2"/>
  <c r="C54" i="2" s="1"/>
  <c r="C38" i="2"/>
  <c r="C26" i="2"/>
  <c r="C22" i="2"/>
  <c r="C13" i="2"/>
  <c r="C7" i="2"/>
  <c r="C41" i="2" l="1"/>
  <c r="C55" i="2" s="1"/>
  <c r="C57" i="2" s="1"/>
  <c r="C72" i="2"/>
  <c r="C77" i="2" l="1"/>
  <c r="D77" i="2"/>
  <c r="D72" i="2"/>
  <c r="D23" i="2"/>
  <c r="D20" i="2"/>
  <c r="D12" i="2"/>
  <c r="D10" i="2"/>
  <c r="D9" i="2"/>
  <c r="D8" i="2"/>
  <c r="D22" i="2" l="1"/>
  <c r="D7" i="2"/>
  <c r="D71" i="2"/>
  <c r="D65" i="2" s="1"/>
  <c r="D64" i="2"/>
  <c r="D58" i="2"/>
  <c r="D45" i="2"/>
  <c r="D54" i="2" s="1"/>
  <c r="D42" i="2"/>
  <c r="D38" i="2"/>
  <c r="D34" i="2"/>
  <c r="D26" i="2"/>
  <c r="D13" i="2"/>
  <c r="A3" i="2"/>
  <c r="D55" i="2" l="1"/>
  <c r="D57" i="2" s="1"/>
  <c r="C6" i="2"/>
  <c r="D6" i="2" l="1"/>
</calcChain>
</file>

<file path=xl/sharedStrings.xml><?xml version="1.0" encoding="utf-8"?>
<sst xmlns="http://schemas.openxmlformats.org/spreadsheetml/2006/main" count="153" uniqueCount="117">
  <si>
    <t xml:space="preserve"> </t>
  </si>
  <si>
    <t>CUENTA DE RESULTADOS</t>
  </si>
  <si>
    <t xml:space="preserve">A) EXCEDENTE DEL EJERCICIO </t>
  </si>
  <si>
    <t>1. Ingresos de la entidad por la actividad propia</t>
  </si>
  <si>
    <t>720, 721</t>
  </si>
  <si>
    <t xml:space="preserve">             a) Cuotas de asociados y afiliados, y aportaciones de usuarios</t>
  </si>
  <si>
    <t>722, 723</t>
  </si>
  <si>
    <t xml:space="preserve">             b) Ingresos de promociones, patrocinadores y colaboraciones</t>
  </si>
  <si>
    <t>740, 747, 748</t>
  </si>
  <si>
    <t>728</t>
  </si>
  <si>
    <t xml:space="preserve">             d) Reintegro de ayudas y asignaciones</t>
  </si>
  <si>
    <t>NECA 6Âª1,c</t>
  </si>
  <si>
    <t>2. Ventas y otros ingresos ordinarios de la actividad mercantil</t>
  </si>
  <si>
    <t>3. Gastos por ayudas y otros</t>
  </si>
  <si>
    <t>650</t>
  </si>
  <si>
    <t xml:space="preserve">             a) Ayudas monetarias</t>
  </si>
  <si>
    <t>651</t>
  </si>
  <si>
    <t xml:space="preserve">             b) Ayudas no monetarias</t>
  </si>
  <si>
    <t>(653), (654)</t>
  </si>
  <si>
    <t xml:space="preserve">             c) Gastos por colaboraciones y del órgano de gobierno</t>
  </si>
  <si>
    <t>658</t>
  </si>
  <si>
    <t xml:space="preserve">             d) Reintegro de subvenciones, donaciones y legados</t>
  </si>
  <si>
    <t>(6930), 71, 7930</t>
  </si>
  <si>
    <t>4. Variación de existencias de productos terminados y en curso de fabricación</t>
  </si>
  <si>
    <t>73</t>
  </si>
  <si>
    <t>5. Trabajos realizados por la empresa para su activo</t>
  </si>
  <si>
    <t>(600), (601), (602), 6060, 6061, 6062, 6080, 6081, 6082, 6090, 6091, 6092, 610, 611, 612, (607), (6931), (6932), (6933), 7931, 7932, 7933</t>
  </si>
  <si>
    <t>6. Aprovisionamientos</t>
  </si>
  <si>
    <t>75</t>
  </si>
  <si>
    <t>7. Otros ingresos de la actividad</t>
  </si>
  <si>
    <t>8. Gastos de personal</t>
  </si>
  <si>
    <t>(640), (641)</t>
  </si>
  <si>
    <t xml:space="preserve">             a) Sueldos, salarios y asimilados </t>
  </si>
  <si>
    <t>(642), (643), (649)</t>
  </si>
  <si>
    <t xml:space="preserve">             b) Cargas sociales</t>
  </si>
  <si>
    <t>(644), 7950</t>
  </si>
  <si>
    <t xml:space="preserve">             c) Provisiones</t>
  </si>
  <si>
    <t>9. Otros gastos de la actividad</t>
  </si>
  <si>
    <t>62</t>
  </si>
  <si>
    <t xml:space="preserve">             a) Servicios exteriores</t>
  </si>
  <si>
    <t>(631), (634), 636, 639</t>
  </si>
  <si>
    <t xml:space="preserve">             b) Tributos</t>
  </si>
  <si>
    <t>(655), (694), (695), 794, 7954</t>
  </si>
  <si>
    <t xml:space="preserve">             c) Pérdidas, deterioro y variación de provisiones por operaciones comerciales</t>
  </si>
  <si>
    <t>(656), (659)</t>
  </si>
  <si>
    <t xml:space="preserve">             d) Otros gastos de gestión corriente</t>
  </si>
  <si>
    <t>68</t>
  </si>
  <si>
    <t>10. Amortización del inmovilizado</t>
  </si>
  <si>
    <t>745, 746</t>
  </si>
  <si>
    <t>11. Subvenciones, donaciones y legados de capital traspasados al excedente del ejercicio</t>
  </si>
  <si>
    <t>7951, 7952, 7955, 7956</t>
  </si>
  <si>
    <t>12. Exceso de provisiones</t>
  </si>
  <si>
    <t>13. Deterioro y resultado por enajenaciones del inmovilizado</t>
  </si>
  <si>
    <t>(690), (691), (692), 790, 791, 792</t>
  </si>
  <si>
    <t xml:space="preserve">             a) Deterioros y pérdidas</t>
  </si>
  <si>
    <t>(670), (671), (672), 770, 771, 772</t>
  </si>
  <si>
    <t xml:space="preserve">             b) Resultados por enajenaciones y otras</t>
  </si>
  <si>
    <t>NECA 6Âª1,g)</t>
  </si>
  <si>
    <t>14. Diferencia negativa de combinaciones de negocio</t>
  </si>
  <si>
    <t>15. Otros resultados</t>
  </si>
  <si>
    <t>678</t>
  </si>
  <si>
    <t xml:space="preserve">             Gastos excepcionales</t>
  </si>
  <si>
    <t>778</t>
  </si>
  <si>
    <t xml:space="preserve">             Ingresos excepcionales</t>
  </si>
  <si>
    <t>A.1) EXCEDENTE DE LA ACTIVIDAD (1+2+3+4+5+6+7+8+9+10+11+12+13+14+15)</t>
  </si>
  <si>
    <t>16. Ingresos financieros.</t>
  </si>
  <si>
    <t>7600, 7601, 7602, 7603</t>
  </si>
  <si>
    <t xml:space="preserve">            a) De participaciones en instrumentos de patrimonio.</t>
  </si>
  <si>
    <t>761, 762, 767, 769</t>
  </si>
  <si>
    <t xml:space="preserve">            b) De valores negociables y otros instrumentos financieros.</t>
  </si>
  <si>
    <t>17. Gastos financieros.</t>
  </si>
  <si>
    <t>(6610), (6611), (6615), (6616), (6620), (6621), (6650), (6651), (6654), (6655)</t>
  </si>
  <si>
    <t xml:space="preserve">            a) Por deudas con empresas del grupo y asociadas.</t>
  </si>
  <si>
    <t>(6612), (6613), (6617), (6618), (6622), (6623), (6624), (6652), (6653), (6656), (6657), (669)</t>
  </si>
  <si>
    <t xml:space="preserve">            b) Por deudas con terceros.</t>
  </si>
  <si>
    <t>660</t>
  </si>
  <si>
    <t xml:space="preserve">            c) Por actualización de provisiones.</t>
  </si>
  <si>
    <t>(663), 763</t>
  </si>
  <si>
    <t>18. Variación de valor razonable en instrumentos financiero.</t>
  </si>
  <si>
    <t>(668), 768</t>
  </si>
  <si>
    <t>19. Diferencias de cambio.</t>
  </si>
  <si>
    <t>(666), (667), (673), (675), (696), (697), (698), (699), 766, 773, 775, 796, 797, 798, 799</t>
  </si>
  <si>
    <t>20. Deterioro y resultado por enajenaciones de instrumentos financieros.</t>
  </si>
  <si>
    <t>NECA 6Âª1,e)</t>
  </si>
  <si>
    <t>21. Imputación de subvenciones, donaciones y legados de carácter financiero</t>
  </si>
  <si>
    <t>Consulta 3 BOICAC 75</t>
  </si>
  <si>
    <t>22. Otros ingresos y gastos de caracter financiero</t>
  </si>
  <si>
    <t>A.2) EXCEDENTE DE LAS OPERACIONES FINANCIERAS (16+17+18+19+20+21+22).</t>
  </si>
  <si>
    <t>A.3) EXCEDENTE ANTES DE IMPUESTOS (A.1+A.2)</t>
  </si>
  <si>
    <t>(6300*), 6301*, (633), 638</t>
  </si>
  <si>
    <t>23. Impuestos sobre beneficios.</t>
  </si>
  <si>
    <t>A.4) VARIACIÓN DEL PATRIMONIO NETO RECONOCIDA EN EL EXCEDENTE DEL EJERCICIO (A.3+23) - Equivalente al epígrafe A)</t>
  </si>
  <si>
    <t>B) INGRESOS Y GASTOS IMPUTADOS DIRECTAMENTE AL PATRIMONIO NETO</t>
  </si>
  <si>
    <t>1. Subvenciones recibidas</t>
  </si>
  <si>
    <t>2. Donaciones y legados recibidos</t>
  </si>
  <si>
    <t>NECA 6Âª 2</t>
  </si>
  <si>
    <t>3. Otros ingresos y gastos</t>
  </si>
  <si>
    <t>4. Diferencias de conversión</t>
  </si>
  <si>
    <t>5. Efecto impositivo</t>
  </si>
  <si>
    <t>B.1) VARIACIÓN DE PATRIMONIO NETO POR INGRESOS Y GASTOS RECONOCIDOS DIRECTAMENTE EN EL PATRIMONIO NETO (1+2+3+4+5) - Equivalente al epígrafe B)</t>
  </si>
  <si>
    <t>C) RECLASIFICACIONES AL EXCEDENTE DEL EJERCICO</t>
  </si>
  <si>
    <t>4. diferencias de conversión</t>
  </si>
  <si>
    <t>C.1) VARIACIÓN DE PATRIMONIO NETO POR RECLASIFICACIONES AL EXCEDENTE DEL EJERCICIO (1+2+3+4+5)  - Equivalente al epígrafe C)</t>
  </si>
  <si>
    <t>D) VARIACIONES DE PATRIMONIO NETO POR INGRESOS Y GASTOS IMPUTADOS DIRECTAMENTE AL PATRIMONIO NETO (B.1+C.1)</t>
  </si>
  <si>
    <t>E) AJUSTES POR CAMBIOS DE CRITERIO</t>
  </si>
  <si>
    <t>F) AJUSTES POR ERRORES</t>
  </si>
  <si>
    <t>G) VARIACIONES EN LA DOTACIÓN FUNDACIONAL O FONDO SOCIAL</t>
  </si>
  <si>
    <t>H) OTRAS VARIACIONES</t>
  </si>
  <si>
    <t>I) RESULTADO TOTAL, VARIACIÓN DEL PATRIMONIO NETO EN EL EJECRCICIO (A.4+D+E+F+G+H)</t>
  </si>
  <si>
    <t>Pptos. 2021</t>
  </si>
  <si>
    <t>Ratio operaciones pagadas</t>
  </si>
  <si>
    <t>Ratio operaciones pendientes de pago</t>
  </si>
  <si>
    <t>PMP global</t>
  </si>
  <si>
    <t>4º trimestre 2021</t>
  </si>
  <si>
    <t>Enero-Diciembre</t>
  </si>
  <si>
    <t>PMP Proveedores (Diciembre)</t>
  </si>
  <si>
    <t xml:space="preserve">             c) Subvenciones, donaciones y legados de explotación  imputados al excedente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</si>
</sst>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=0]#;###,###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48"/>
      <name val="Verdana"/>
      <family val="2"/>
    </font>
    <font>
      <b/>
      <sz val="9"/>
      <name val="Verdana"/>
      <family val="2"/>
    </font>
    <font>
      <b/>
      <sz val="10"/>
      <color indexed="48"/>
      <name val="Verdana"/>
      <family val="2"/>
    </font>
    <font>
      <b/>
      <sz val="10"/>
      <name val="Verdana"/>
      <family val="2"/>
    </font>
    <font>
      <sz val="9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A6CEE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</patternFill>
    </fill>
    <fill>
      <patternFill patternType="solid">
        <fgColor rgb="FF99CCFF"/>
      </patternFill>
    </fill>
  </fills>
  <borders count="8">
    <border>
      <left/>
      <right/>
      <top/>
      <bottom/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/>
      <right style="medium">
        <color indexed="44"/>
      </right>
      <top style="medium">
        <color indexed="44"/>
      </top>
      <bottom style="medium">
        <color indexed="44"/>
      </bottom>
      <diagonal/>
    </border>
    <border>
      <left style="medium">
        <color indexed="44"/>
      </left>
      <right style="medium">
        <color indexed="44"/>
      </right>
      <top style="medium">
        <color indexed="44"/>
      </top>
      <bottom style="medium">
        <color indexed="44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3" borderId="4" xfId="0" applyNumberFormat="1" applyFont="1" applyFill="1" applyBorder="1" applyAlignment="1" applyProtection="1">
      <alignment horizontal="center" vertical="center" wrapText="1"/>
    </xf>
    <xf numFmtId="0" fontId="3" fillId="5" borderId="4" xfId="0" applyNumberFormat="1" applyFont="1" applyFill="1" applyBorder="1" applyAlignment="1" applyProtection="1">
      <alignment vertical="center" wrapText="1"/>
    </xf>
    <xf numFmtId="4" fontId="5" fillId="5" borderId="4" xfId="0" applyNumberFormat="1" applyFont="1" applyFill="1" applyBorder="1" applyAlignment="1" applyProtection="1">
      <alignment horizontal="right" vertical="center"/>
    </xf>
    <xf numFmtId="0" fontId="6" fillId="7" borderId="4" xfId="0" applyNumberFormat="1" applyFont="1" applyFill="1" applyBorder="1" applyAlignment="1" applyProtection="1">
      <alignment vertical="center" wrapText="1"/>
    </xf>
    <xf numFmtId="4" fontId="0" fillId="0" borderId="4" xfId="0" applyNumberFormat="1" applyFont="1" applyFill="1" applyBorder="1" applyAlignment="1" applyProtection="1">
      <alignment horizontal="right" vertical="center"/>
    </xf>
    <xf numFmtId="4" fontId="0" fillId="0" borderId="4" xfId="0" applyNumberFormat="1" applyFont="1" applyFill="1" applyBorder="1" applyAlignment="1" applyProtection="1">
      <alignment horizontal="right" vertical="center"/>
      <protection locked="0"/>
    </xf>
    <xf numFmtId="0" fontId="4" fillId="3" borderId="4" xfId="0" applyNumberFormat="1" applyFont="1" applyFill="1" applyBorder="1" applyAlignment="1" applyProtection="1">
      <alignment horizontal="left" vertical="center" wrapText="1"/>
    </xf>
    <xf numFmtId="4" fontId="5" fillId="3" borderId="4" xfId="0" applyNumberFormat="1" applyFont="1" applyFill="1" applyBorder="1" applyAlignment="1" applyProtection="1">
      <alignment horizontal="right" vertical="center" wrapText="1"/>
    </xf>
    <xf numFmtId="4" fontId="5" fillId="3" borderId="4" xfId="0" applyNumberFormat="1" applyFont="1" applyFill="1" applyBorder="1" applyAlignment="1" applyProtection="1">
      <alignment horizontal="right" vertical="center" wrapText="1"/>
      <protection locked="0"/>
    </xf>
    <xf numFmtId="49" fontId="3" fillId="8" borderId="5" xfId="0" applyNumberFormat="1" applyFont="1" applyFill="1" applyBorder="1" applyAlignment="1" applyProtection="1">
      <alignment wrapText="1"/>
      <protection hidden="1"/>
    </xf>
    <xf numFmtId="164" fontId="3" fillId="0" borderId="5" xfId="0" applyNumberFormat="1" applyFont="1" applyBorder="1" applyAlignment="1" applyProtection="1">
      <alignment horizontal="right" vertical="center" wrapText="1"/>
      <protection hidden="1"/>
    </xf>
    <xf numFmtId="49" fontId="3" fillId="9" borderId="5" xfId="0" applyNumberFormat="1" applyFont="1" applyFill="1" applyBorder="1" applyAlignment="1" applyProtection="1">
      <alignment wrapText="1"/>
      <protection hidden="1"/>
    </xf>
    <xf numFmtId="164" fontId="3" fillId="9" borderId="5" xfId="0" applyNumberFormat="1" applyFont="1" applyFill="1" applyBorder="1" applyAlignment="1" applyProtection="1">
      <alignment horizontal="right" wrapText="1"/>
      <protection hidden="1"/>
    </xf>
    <xf numFmtId="4" fontId="0" fillId="0" borderId="0" xfId="0" applyNumberFormat="1"/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3" borderId="3" xfId="0" applyNumberFormat="1" applyFont="1" applyFill="1" applyBorder="1" applyAlignment="1" applyProtection="1">
      <alignment horizontal="center" vertical="center" wrapText="1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0" fontId="3" fillId="4" borderId="2" xfId="0" applyNumberFormat="1" applyFont="1" applyFill="1" applyBorder="1" applyAlignment="1" applyProtection="1">
      <alignment horizontal="center" vertical="center" wrapText="1"/>
    </xf>
    <xf numFmtId="0" fontId="3" fillId="5" borderId="3" xfId="0" applyNumberFormat="1" applyFont="1" applyFill="1" applyBorder="1" applyAlignment="1" applyProtection="1">
      <alignment horizontal="center" vertical="center" wrapText="1"/>
    </xf>
    <xf numFmtId="0" fontId="2" fillId="6" borderId="0" xfId="0" applyNumberFormat="1" applyFont="1" applyFill="1" applyBorder="1" applyAlignment="1" applyProtection="1">
      <alignment horizontal="right"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Informaci&#243;n%20contable%20normalizada%20(ICN)\CUADROS%20ORDEN%20HAP_2105_2012\CIMCA%202021\MARZO\MODELO_G%205.0_Mar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70a Auto"/>
      <sheetName val="CONTROL"/>
      <sheetName val="A.74 &lt;= A.73b"/>
      <sheetName val="G1"/>
      <sheetName val="G.1"/>
      <sheetName val="G2"/>
      <sheetName val="G.2"/>
      <sheetName val="G3"/>
      <sheetName val="G.3"/>
      <sheetName val="G4"/>
      <sheetName val="G.4"/>
      <sheetName val="G4a"/>
      <sheetName val="G.4a"/>
      <sheetName val="G4b"/>
      <sheetName val="G.4b"/>
      <sheetName val="G5"/>
      <sheetName val="G.5"/>
      <sheetName val="G6"/>
      <sheetName val="G.6"/>
      <sheetName val="G7"/>
      <sheetName val="G.7"/>
      <sheetName val="G8"/>
      <sheetName val="G.8"/>
      <sheetName val="G9"/>
      <sheetName val="G.9"/>
      <sheetName val="G9b"/>
      <sheetName val="G.9b"/>
      <sheetName val="G10"/>
      <sheetName val="G.10"/>
      <sheetName val="G11"/>
      <sheetName val="G.11"/>
      <sheetName val="G50"/>
      <sheetName val="G.50"/>
      <sheetName val="G70a"/>
      <sheetName val="A71e Auto"/>
      <sheetName val="G80"/>
      <sheetName val="G.80"/>
      <sheetName val="A71e"/>
      <sheetName val="G.70a"/>
      <sheetName val="G85"/>
      <sheetName val="G.85"/>
      <sheetName val="A71.e"/>
      <sheetName val="A72a"/>
      <sheetName val="A72a Auto"/>
      <sheetName val="A72.a"/>
      <sheetName val="A73b"/>
      <sheetName val="A73.b"/>
      <sheetName val="A74"/>
      <sheetName val="A.74"/>
      <sheetName val="A75"/>
      <sheetName val="A.75"/>
      <sheetName val="A76"/>
      <sheetName val="A.76"/>
      <sheetName val="FACTURAS"/>
    </sheetNames>
    <sheetDataSet>
      <sheetData sheetId="0"/>
      <sheetData sheetId="1">
        <row r="5">
          <cell r="D5" t="str">
            <v>Fundación Cántabra para la Salud y el Bienestar Social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7"/>
  <sheetViews>
    <sheetView tabSelected="1" workbookViewId="0">
      <selection activeCell="E13" sqref="E13"/>
    </sheetView>
  </sheetViews>
  <sheetFormatPr baseColWidth="10" defaultColWidth="11.42578125" defaultRowHeight="15" x14ac:dyDescent="0.25"/>
  <cols>
    <col min="1" max="1" width="28.5703125" bestFit="1" customWidth="1"/>
    <col min="2" max="2" width="85.7109375" bestFit="1" customWidth="1"/>
    <col min="3" max="3" width="15.85546875" customWidth="1"/>
    <col min="4" max="4" width="15.28515625" bestFit="1" customWidth="1"/>
  </cols>
  <sheetData>
    <row r="1" spans="1:4" ht="39.950000000000003" customHeight="1" thickBot="1" x14ac:dyDescent="0.3">
      <c r="A1" s="15" t="s">
        <v>1</v>
      </c>
      <c r="B1" s="16"/>
      <c r="C1" s="16"/>
      <c r="D1" s="17"/>
    </row>
    <row r="2" spans="1:4" ht="20.100000000000001" customHeight="1" thickBot="1" x14ac:dyDescent="0.3">
      <c r="A2" s="18" t="s">
        <v>114</v>
      </c>
      <c r="B2" s="19"/>
      <c r="C2" s="19"/>
      <c r="D2" s="20"/>
    </row>
    <row r="3" spans="1:4" ht="20.100000000000001" customHeight="1" thickBot="1" x14ac:dyDescent="0.3">
      <c r="A3" s="18" t="str">
        <f>IF([1]CONTROL!D5=0,"",[1]CONTROL!D5)</f>
        <v>Fundación Cántabra para la Salud y el Bienestar Social</v>
      </c>
      <c r="B3" s="19"/>
      <c r="C3" s="19"/>
      <c r="D3" s="20"/>
    </row>
    <row r="4" spans="1:4" ht="20.100000000000001" customHeight="1" thickBot="1" x14ac:dyDescent="0.3">
      <c r="A4" s="21"/>
      <c r="B4" s="21"/>
      <c r="C4" s="21"/>
      <c r="D4" s="21"/>
    </row>
    <row r="5" spans="1:4" ht="26.25" thickBot="1" x14ac:dyDescent="0.3">
      <c r="A5" s="1"/>
      <c r="B5" s="1" t="s">
        <v>1</v>
      </c>
      <c r="C5" s="1" t="s">
        <v>113</v>
      </c>
      <c r="D5" s="1" t="s">
        <v>109</v>
      </c>
    </row>
    <row r="6" spans="1:4" ht="15.75" thickBot="1" x14ac:dyDescent="0.3">
      <c r="A6" s="7" t="s">
        <v>0</v>
      </c>
      <c r="B6" s="7" t="s">
        <v>2</v>
      </c>
      <c r="C6" s="8">
        <f>ROUND(C57,2)</f>
        <v>-58937.919999999998</v>
      </c>
      <c r="D6" s="8">
        <f>ROUND(D57,2)</f>
        <v>-9992</v>
      </c>
    </row>
    <row r="7" spans="1:4" ht="15.75" thickBot="1" x14ac:dyDescent="0.3">
      <c r="A7" s="4" t="s">
        <v>0</v>
      </c>
      <c r="B7" s="4" t="s">
        <v>3</v>
      </c>
      <c r="C7" s="5">
        <f>SUM(C8:C11)</f>
        <v>2767859.21</v>
      </c>
      <c r="D7" s="5">
        <f>SUM(D8:D11)</f>
        <v>2952197</v>
      </c>
    </row>
    <row r="8" spans="1:4" ht="15.75" thickBot="1" x14ac:dyDescent="0.3">
      <c r="A8" s="4" t="s">
        <v>4</v>
      </c>
      <c r="B8" s="4" t="s">
        <v>5</v>
      </c>
      <c r="C8" s="6">
        <v>31175</v>
      </c>
      <c r="D8" s="6">
        <f>33000</f>
        <v>33000</v>
      </c>
    </row>
    <row r="9" spans="1:4" ht="15.75" thickBot="1" x14ac:dyDescent="0.3">
      <c r="A9" s="4" t="s">
        <v>6</v>
      </c>
      <c r="B9" s="4" t="s">
        <v>7</v>
      </c>
      <c r="C9" s="6">
        <v>1670267.45</v>
      </c>
      <c r="D9" s="6">
        <f>2053897</f>
        <v>2053897</v>
      </c>
    </row>
    <row r="10" spans="1:4" ht="23.25" thickBot="1" x14ac:dyDescent="0.3">
      <c r="A10" s="4" t="s">
        <v>8</v>
      </c>
      <c r="B10" s="4" t="s">
        <v>116</v>
      </c>
      <c r="C10" s="6">
        <v>1066416.76</v>
      </c>
      <c r="D10" s="6">
        <f>865300</f>
        <v>865300</v>
      </c>
    </row>
    <row r="11" spans="1:4" ht="15.75" thickBot="1" x14ac:dyDescent="0.3">
      <c r="A11" s="4" t="s">
        <v>9</v>
      </c>
      <c r="B11" s="4" t="s">
        <v>10</v>
      </c>
      <c r="C11" s="6"/>
      <c r="D11" s="6"/>
    </row>
    <row r="12" spans="1:4" ht="15.75" thickBot="1" x14ac:dyDescent="0.3">
      <c r="A12" s="4" t="s">
        <v>11</v>
      </c>
      <c r="B12" s="4" t="s">
        <v>12</v>
      </c>
      <c r="C12" s="6">
        <v>52023.37</v>
      </c>
      <c r="D12" s="6">
        <f>151000</f>
        <v>151000</v>
      </c>
    </row>
    <row r="13" spans="1:4" ht="15.75" thickBot="1" x14ac:dyDescent="0.3">
      <c r="A13" s="4" t="s">
        <v>0</v>
      </c>
      <c r="B13" s="4" t="s">
        <v>13</v>
      </c>
      <c r="C13" s="5">
        <f>SUM(C14:C17)</f>
        <v>0</v>
      </c>
      <c r="D13" s="5">
        <f>SUM(D14:D17)</f>
        <v>0</v>
      </c>
    </row>
    <row r="14" spans="1:4" ht="15.75" thickBot="1" x14ac:dyDescent="0.3">
      <c r="A14" s="4" t="s">
        <v>14</v>
      </c>
      <c r="B14" s="4" t="s">
        <v>15</v>
      </c>
      <c r="C14" s="6"/>
      <c r="D14" s="6"/>
    </row>
    <row r="15" spans="1:4" ht="15.75" thickBot="1" x14ac:dyDescent="0.3">
      <c r="A15" s="4" t="s">
        <v>16</v>
      </c>
      <c r="B15" s="4" t="s">
        <v>17</v>
      </c>
      <c r="C15" s="6"/>
      <c r="D15" s="6"/>
    </row>
    <row r="16" spans="1:4" ht="15.75" thickBot="1" x14ac:dyDescent="0.3">
      <c r="A16" s="4" t="s">
        <v>18</v>
      </c>
      <c r="B16" s="4" t="s">
        <v>19</v>
      </c>
      <c r="C16" s="6"/>
      <c r="D16" s="6"/>
    </row>
    <row r="17" spans="1:5" ht="15.75" thickBot="1" x14ac:dyDescent="0.3">
      <c r="A17" s="4" t="s">
        <v>20</v>
      </c>
      <c r="B17" s="4" t="s">
        <v>21</v>
      </c>
      <c r="C17" s="6"/>
      <c r="D17" s="6"/>
    </row>
    <row r="18" spans="1:5" ht="15.75" thickBot="1" x14ac:dyDescent="0.3">
      <c r="A18" s="4" t="s">
        <v>22</v>
      </c>
      <c r="B18" s="4" t="s">
        <v>23</v>
      </c>
      <c r="C18" s="6"/>
      <c r="D18" s="6"/>
    </row>
    <row r="19" spans="1:5" ht="15.75" thickBot="1" x14ac:dyDescent="0.3">
      <c r="A19" s="4" t="s">
        <v>24</v>
      </c>
      <c r="B19" s="4" t="s">
        <v>25</v>
      </c>
      <c r="C19" s="6"/>
      <c r="D19" s="6"/>
    </row>
    <row r="20" spans="1:5" ht="68.25" thickBot="1" x14ac:dyDescent="0.3">
      <c r="A20" s="4" t="s">
        <v>26</v>
      </c>
      <c r="B20" s="4" t="s">
        <v>27</v>
      </c>
      <c r="C20" s="6">
        <v>-220430.44</v>
      </c>
      <c r="D20" s="6">
        <f>-239590</f>
        <v>-239590</v>
      </c>
    </row>
    <row r="21" spans="1:5" ht="15.75" thickBot="1" x14ac:dyDescent="0.3">
      <c r="A21" s="4" t="s">
        <v>28</v>
      </c>
      <c r="B21" s="4" t="s">
        <v>29</v>
      </c>
      <c r="C21" s="6">
        <v>102267.65</v>
      </c>
      <c r="D21" s="6">
        <v>7000</v>
      </c>
    </row>
    <row r="22" spans="1:5" ht="15.75" thickBot="1" x14ac:dyDescent="0.3">
      <c r="A22" s="4" t="s">
        <v>0</v>
      </c>
      <c r="B22" s="4" t="s">
        <v>30</v>
      </c>
      <c r="C22" s="5">
        <f>SUM(C23:C25)</f>
        <v>-2321420.8200000003</v>
      </c>
      <c r="D22" s="5">
        <f>SUM(D23:D25)</f>
        <v>-2414918</v>
      </c>
    </row>
    <row r="23" spans="1:5" ht="15.75" thickBot="1" x14ac:dyDescent="0.3">
      <c r="A23" s="4" t="s">
        <v>31</v>
      </c>
      <c r="B23" s="4" t="s">
        <v>32</v>
      </c>
      <c r="C23" s="6">
        <v>-1798834.83</v>
      </c>
      <c r="D23" s="6">
        <f>-1913201-1761</f>
        <v>-1914962</v>
      </c>
    </row>
    <row r="24" spans="1:5" ht="15.75" thickBot="1" x14ac:dyDescent="0.3">
      <c r="A24" s="4" t="s">
        <v>33</v>
      </c>
      <c r="B24" s="4" t="s">
        <v>34</v>
      </c>
      <c r="C24" s="6">
        <v>-522585.99</v>
      </c>
      <c r="D24" s="6">
        <v>-499956</v>
      </c>
      <c r="E24" s="14"/>
    </row>
    <row r="25" spans="1:5" ht="15.75" thickBot="1" x14ac:dyDescent="0.3">
      <c r="A25" s="4" t="s">
        <v>35</v>
      </c>
      <c r="B25" s="4" t="s">
        <v>36</v>
      </c>
      <c r="C25" s="6"/>
      <c r="D25" s="6"/>
    </row>
    <row r="26" spans="1:5" ht="15.75" thickBot="1" x14ac:dyDescent="0.3">
      <c r="A26" s="4" t="s">
        <v>0</v>
      </c>
      <c r="B26" s="4" t="s">
        <v>37</v>
      </c>
      <c r="C26" s="5">
        <f>SUM(C27:C30)</f>
        <v>-392095.42000000004</v>
      </c>
      <c r="D26" s="5">
        <f>SUM(D27:D30)</f>
        <v>-463180</v>
      </c>
    </row>
    <row r="27" spans="1:5" ht="15.75" thickBot="1" x14ac:dyDescent="0.3">
      <c r="A27" s="4" t="s">
        <v>38</v>
      </c>
      <c r="B27" s="4" t="s">
        <v>39</v>
      </c>
      <c r="C27" s="6">
        <v>-380994.58</v>
      </c>
      <c r="D27" s="6">
        <v>-448132</v>
      </c>
    </row>
    <row r="28" spans="1:5" ht="15.75" thickBot="1" x14ac:dyDescent="0.3">
      <c r="A28" s="4" t="s">
        <v>40</v>
      </c>
      <c r="B28" s="4" t="s">
        <v>41</v>
      </c>
      <c r="C28" s="6">
        <v>-11100.84</v>
      </c>
      <c r="D28" s="6">
        <v>-15048</v>
      </c>
    </row>
    <row r="29" spans="1:5" ht="15.75" thickBot="1" x14ac:dyDescent="0.3">
      <c r="A29" s="4" t="s">
        <v>42</v>
      </c>
      <c r="B29" s="4" t="s">
        <v>43</v>
      </c>
      <c r="C29" s="6"/>
      <c r="D29" s="6"/>
    </row>
    <row r="30" spans="1:5" ht="15.75" thickBot="1" x14ac:dyDescent="0.3">
      <c r="A30" s="4" t="s">
        <v>44</v>
      </c>
      <c r="B30" s="4" t="s">
        <v>45</v>
      </c>
      <c r="C30" s="6"/>
      <c r="D30" s="6"/>
    </row>
    <row r="31" spans="1:5" ht="15.75" thickBot="1" x14ac:dyDescent="0.3">
      <c r="A31" s="4" t="s">
        <v>46</v>
      </c>
      <c r="B31" s="4" t="s">
        <v>47</v>
      </c>
      <c r="C31" s="6">
        <v>-150388.57999999999</v>
      </c>
      <c r="D31" s="6">
        <v>-147400</v>
      </c>
    </row>
    <row r="32" spans="1:5" ht="15.75" thickBot="1" x14ac:dyDescent="0.3">
      <c r="A32" s="4" t="s">
        <v>48</v>
      </c>
      <c r="B32" s="4" t="s">
        <v>49</v>
      </c>
      <c r="C32" s="6">
        <v>248254.03</v>
      </c>
      <c r="D32" s="6">
        <v>147400</v>
      </c>
    </row>
    <row r="33" spans="1:5" ht="15.75" thickBot="1" x14ac:dyDescent="0.3">
      <c r="A33" s="4" t="s">
        <v>50</v>
      </c>
      <c r="B33" s="4" t="s">
        <v>51</v>
      </c>
      <c r="C33" s="6">
        <v>3337.35</v>
      </c>
      <c r="D33" s="6">
        <v>0</v>
      </c>
    </row>
    <row r="34" spans="1:5" ht="15.75" thickBot="1" x14ac:dyDescent="0.3">
      <c r="A34" s="4" t="s">
        <v>0</v>
      </c>
      <c r="B34" s="4" t="s">
        <v>52</v>
      </c>
      <c r="C34" s="5">
        <v>-98718.74</v>
      </c>
      <c r="D34" s="5">
        <f>SUM(D35:D36)</f>
        <v>0</v>
      </c>
    </row>
    <row r="35" spans="1:5" ht="23.25" thickBot="1" x14ac:dyDescent="0.3">
      <c r="A35" s="4" t="s">
        <v>53</v>
      </c>
      <c r="B35" s="4" t="s">
        <v>54</v>
      </c>
      <c r="C35" s="6"/>
      <c r="D35" s="6"/>
    </row>
    <row r="36" spans="1:5" ht="23.25" thickBot="1" x14ac:dyDescent="0.3">
      <c r="A36" s="4" t="s">
        <v>55</v>
      </c>
      <c r="B36" s="4" t="s">
        <v>56</v>
      </c>
      <c r="C36" s="6">
        <v>-98718.74</v>
      </c>
      <c r="D36" s="6">
        <v>0</v>
      </c>
    </row>
    <row r="37" spans="1:5" ht="15.75" thickBot="1" x14ac:dyDescent="0.3">
      <c r="A37" s="4" t="s">
        <v>57</v>
      </c>
      <c r="B37" s="4" t="s">
        <v>58</v>
      </c>
      <c r="C37" s="6"/>
      <c r="D37" s="6"/>
    </row>
    <row r="38" spans="1:5" ht="15.75" thickBot="1" x14ac:dyDescent="0.3">
      <c r="A38" s="4" t="s">
        <v>0</v>
      </c>
      <c r="B38" s="4" t="s">
        <v>59</v>
      </c>
      <c r="C38" s="5">
        <f>SUM(C39:C40)</f>
        <v>-46196.359999999993</v>
      </c>
      <c r="D38" s="5">
        <f>SUM(D39:D40)</f>
        <v>-400</v>
      </c>
    </row>
    <row r="39" spans="1:5" ht="15.75" thickBot="1" x14ac:dyDescent="0.3">
      <c r="A39" s="4" t="s">
        <v>60</v>
      </c>
      <c r="B39" s="4" t="s">
        <v>61</v>
      </c>
      <c r="C39" s="6">
        <v>-46505.09</v>
      </c>
      <c r="D39" s="6">
        <v>-400</v>
      </c>
    </row>
    <row r="40" spans="1:5" ht="15.75" thickBot="1" x14ac:dyDescent="0.3">
      <c r="A40" s="4" t="s">
        <v>62</v>
      </c>
      <c r="B40" s="4" t="s">
        <v>63</v>
      </c>
      <c r="C40" s="6">
        <v>308.73</v>
      </c>
      <c r="D40" s="6"/>
      <c r="E40" s="14"/>
    </row>
    <row r="41" spans="1:5" ht="23.25" thickBot="1" x14ac:dyDescent="0.3">
      <c r="A41" s="2" t="s">
        <v>0</v>
      </c>
      <c r="B41" s="2" t="s">
        <v>64</v>
      </c>
      <c r="C41" s="3">
        <f>ROUND(SUM(C7,C12,C13,C18,C19,C20,C21,C22,C26,C31,C32,C33,C34,C37,C38),2)</f>
        <v>-55508.75</v>
      </c>
      <c r="D41" s="3">
        <v>-7892</v>
      </c>
    </row>
    <row r="42" spans="1:5" ht="15.75" thickBot="1" x14ac:dyDescent="0.3">
      <c r="A42" s="4" t="s">
        <v>0</v>
      </c>
      <c r="B42" s="4" t="s">
        <v>65</v>
      </c>
      <c r="C42" s="5">
        <f>SUM(C43:C44)</f>
        <v>0</v>
      </c>
      <c r="D42" s="5">
        <f>SUM(D43:D44)</f>
        <v>0</v>
      </c>
    </row>
    <row r="43" spans="1:5" ht="15.75" thickBot="1" x14ac:dyDescent="0.3">
      <c r="A43" s="4" t="s">
        <v>66</v>
      </c>
      <c r="B43" s="4" t="s">
        <v>67</v>
      </c>
      <c r="C43" s="6"/>
      <c r="D43" s="6"/>
    </row>
    <row r="44" spans="1:5" ht="15.75" thickBot="1" x14ac:dyDescent="0.3">
      <c r="A44" s="4" t="s">
        <v>68</v>
      </c>
      <c r="B44" s="4" t="s">
        <v>69</v>
      </c>
      <c r="C44" s="6"/>
      <c r="D44" s="6"/>
    </row>
    <row r="45" spans="1:5" ht="15.75" thickBot="1" x14ac:dyDescent="0.3">
      <c r="A45" s="4" t="s">
        <v>0</v>
      </c>
      <c r="B45" s="4" t="s">
        <v>70</v>
      </c>
      <c r="C45" s="5">
        <f>SUM(C46:C48)</f>
        <v>-3429.17</v>
      </c>
      <c r="D45" s="5">
        <f>SUM(D46:D48)</f>
        <v>-2100</v>
      </c>
    </row>
    <row r="46" spans="1:5" ht="45.75" thickBot="1" x14ac:dyDescent="0.3">
      <c r="A46" s="4" t="s">
        <v>71</v>
      </c>
      <c r="B46" s="4" t="s">
        <v>72</v>
      </c>
      <c r="C46" s="6"/>
      <c r="D46" s="6"/>
    </row>
    <row r="47" spans="1:5" ht="45.75" thickBot="1" x14ac:dyDescent="0.3">
      <c r="A47" s="4" t="s">
        <v>73</v>
      </c>
      <c r="B47" s="4" t="s">
        <v>74</v>
      </c>
      <c r="C47" s="6">
        <v>-3429.17</v>
      </c>
      <c r="D47" s="6">
        <v>-2100</v>
      </c>
    </row>
    <row r="48" spans="1:5" ht="15.75" thickBot="1" x14ac:dyDescent="0.3">
      <c r="A48" s="4" t="s">
        <v>75</v>
      </c>
      <c r="B48" s="4" t="s">
        <v>76</v>
      </c>
      <c r="C48" s="6"/>
      <c r="D48" s="6"/>
    </row>
    <row r="49" spans="1:4" ht="15.75" thickBot="1" x14ac:dyDescent="0.3">
      <c r="A49" s="4" t="s">
        <v>77</v>
      </c>
      <c r="B49" s="4" t="s">
        <v>78</v>
      </c>
      <c r="C49" s="6"/>
      <c r="D49" s="6"/>
    </row>
    <row r="50" spans="1:4" ht="15.75" thickBot="1" x14ac:dyDescent="0.3">
      <c r="A50" s="4" t="s">
        <v>79</v>
      </c>
      <c r="B50" s="4" t="s">
        <v>80</v>
      </c>
      <c r="C50" s="6"/>
      <c r="D50" s="6"/>
    </row>
    <row r="51" spans="1:4" ht="45.75" thickBot="1" x14ac:dyDescent="0.3">
      <c r="A51" s="4" t="s">
        <v>81</v>
      </c>
      <c r="B51" s="4" t="s">
        <v>82</v>
      </c>
      <c r="C51" s="6"/>
      <c r="D51" s="6"/>
    </row>
    <row r="52" spans="1:4" ht="15.75" thickBot="1" x14ac:dyDescent="0.3">
      <c r="A52" s="4" t="s">
        <v>83</v>
      </c>
      <c r="B52" s="4" t="s">
        <v>84</v>
      </c>
      <c r="C52" s="6"/>
      <c r="D52" s="6"/>
    </row>
    <row r="53" spans="1:4" ht="15.75" thickBot="1" x14ac:dyDescent="0.3">
      <c r="A53" s="4" t="s">
        <v>85</v>
      </c>
      <c r="B53" s="4" t="s">
        <v>86</v>
      </c>
      <c r="C53" s="6">
        <v>0</v>
      </c>
      <c r="D53" s="6">
        <v>0</v>
      </c>
    </row>
    <row r="54" spans="1:4" ht="15.75" thickBot="1" x14ac:dyDescent="0.3">
      <c r="A54" s="2" t="s">
        <v>0</v>
      </c>
      <c r="B54" s="2" t="s">
        <v>87</v>
      </c>
      <c r="C54" s="3">
        <f>SUM(C42,C45,C49,C50,C51,C52,C53)</f>
        <v>-3429.17</v>
      </c>
      <c r="D54" s="3">
        <f>SUM(D42,D45,D49,D50,D51,D52,D53)</f>
        <v>-2100</v>
      </c>
    </row>
    <row r="55" spans="1:4" ht="15.75" thickBot="1" x14ac:dyDescent="0.3">
      <c r="A55" s="2" t="s">
        <v>0</v>
      </c>
      <c r="B55" s="2" t="s">
        <v>88</v>
      </c>
      <c r="C55" s="3">
        <f>ROUND(SUM(C41,C54),2)</f>
        <v>-58937.919999999998</v>
      </c>
      <c r="D55" s="3">
        <f>ROUND(SUM(D41,D54),2)</f>
        <v>-9992</v>
      </c>
    </row>
    <row r="56" spans="1:4" ht="15.75" thickBot="1" x14ac:dyDescent="0.3">
      <c r="A56" s="4" t="s">
        <v>89</v>
      </c>
      <c r="B56" s="4" t="s">
        <v>90</v>
      </c>
      <c r="C56" s="6">
        <v>0</v>
      </c>
      <c r="D56" s="6">
        <v>0</v>
      </c>
    </row>
    <row r="57" spans="1:4" ht="23.25" thickBot="1" x14ac:dyDescent="0.3">
      <c r="A57" s="2" t="s">
        <v>0</v>
      </c>
      <c r="B57" s="2" t="s">
        <v>91</v>
      </c>
      <c r="C57" s="3">
        <f>ROUND(SUM(C55,C56),2)</f>
        <v>-58937.919999999998</v>
      </c>
      <c r="D57" s="3">
        <f>ROUND(SUM(D55,D56),2)</f>
        <v>-9992</v>
      </c>
    </row>
    <row r="58" spans="1:4" ht="15.75" thickBot="1" x14ac:dyDescent="0.3">
      <c r="A58" s="7" t="s">
        <v>0</v>
      </c>
      <c r="B58" s="7" t="s">
        <v>92</v>
      </c>
      <c r="C58" s="8">
        <f>C64</f>
        <v>1954380.12</v>
      </c>
      <c r="D58" s="8">
        <f>D64</f>
        <v>900300</v>
      </c>
    </row>
    <row r="59" spans="1:4" ht="15.75" thickBot="1" x14ac:dyDescent="0.3">
      <c r="A59" s="4" t="s">
        <v>0</v>
      </c>
      <c r="B59" s="4" t="s">
        <v>93</v>
      </c>
      <c r="C59" s="6">
        <v>1936259.18</v>
      </c>
      <c r="D59" s="6">
        <v>900300</v>
      </c>
    </row>
    <row r="60" spans="1:4" ht="15.75" thickBot="1" x14ac:dyDescent="0.3">
      <c r="A60" s="4" t="s">
        <v>0</v>
      </c>
      <c r="B60" s="4" t="s">
        <v>94</v>
      </c>
      <c r="C60" s="6">
        <v>18120.939999999999</v>
      </c>
      <c r="D60" s="6"/>
    </row>
    <row r="61" spans="1:4" ht="15.75" thickBot="1" x14ac:dyDescent="0.3">
      <c r="A61" s="4" t="s">
        <v>95</v>
      </c>
      <c r="B61" s="4" t="s">
        <v>96</v>
      </c>
      <c r="C61" s="6"/>
      <c r="D61" s="6"/>
    </row>
    <row r="62" spans="1:4" ht="15.75" thickBot="1" x14ac:dyDescent="0.3">
      <c r="A62" s="4" t="s">
        <v>0</v>
      </c>
      <c r="B62" s="4" t="s">
        <v>97</v>
      </c>
      <c r="C62" s="6"/>
      <c r="D62" s="6"/>
    </row>
    <row r="63" spans="1:4" ht="15.75" thickBot="1" x14ac:dyDescent="0.3">
      <c r="A63" s="4" t="s">
        <v>0</v>
      </c>
      <c r="B63" s="4" t="s">
        <v>98</v>
      </c>
      <c r="C63" s="6"/>
      <c r="D63" s="6"/>
    </row>
    <row r="64" spans="1:4" ht="23.25" thickBot="1" x14ac:dyDescent="0.3">
      <c r="A64" s="2" t="s">
        <v>0</v>
      </c>
      <c r="B64" s="2" t="s">
        <v>99</v>
      </c>
      <c r="C64" s="3">
        <f>ROUND(SUM(C59:C63),2)</f>
        <v>1954380.12</v>
      </c>
      <c r="D64" s="3">
        <f>ROUND(SUM(D59:D63),2)</f>
        <v>900300</v>
      </c>
    </row>
    <row r="65" spans="1:4" ht="15.75" thickBot="1" x14ac:dyDescent="0.3">
      <c r="A65" s="7" t="s">
        <v>0</v>
      </c>
      <c r="B65" s="7" t="s">
        <v>100</v>
      </c>
      <c r="C65" s="8">
        <f>C71</f>
        <v>-1410260.65</v>
      </c>
      <c r="D65" s="8">
        <f>D71</f>
        <v>-960000</v>
      </c>
    </row>
    <row r="66" spans="1:4" ht="15.75" thickBot="1" x14ac:dyDescent="0.3">
      <c r="A66" s="4" t="s">
        <v>0</v>
      </c>
      <c r="B66" s="4" t="s">
        <v>93</v>
      </c>
      <c r="C66" s="6">
        <v>-1326300.6299999999</v>
      </c>
      <c r="D66" s="6">
        <v>-960000</v>
      </c>
    </row>
    <row r="67" spans="1:4" ht="15.75" thickBot="1" x14ac:dyDescent="0.3">
      <c r="A67" s="4" t="s">
        <v>0</v>
      </c>
      <c r="B67" s="4" t="s">
        <v>94</v>
      </c>
      <c r="C67" s="6">
        <v>-83960.02</v>
      </c>
      <c r="D67" s="6"/>
    </row>
    <row r="68" spans="1:4" ht="15.75" thickBot="1" x14ac:dyDescent="0.3">
      <c r="A68" s="4" t="s">
        <v>95</v>
      </c>
      <c r="B68" s="4" t="s">
        <v>96</v>
      </c>
      <c r="C68" s="6"/>
      <c r="D68" s="6"/>
    </row>
    <row r="69" spans="1:4" ht="15.75" thickBot="1" x14ac:dyDescent="0.3">
      <c r="A69" s="4" t="s">
        <v>0</v>
      </c>
      <c r="B69" s="4" t="s">
        <v>101</v>
      </c>
      <c r="C69" s="6"/>
      <c r="D69" s="6"/>
    </row>
    <row r="70" spans="1:4" ht="15.75" thickBot="1" x14ac:dyDescent="0.3">
      <c r="A70" s="4" t="s">
        <v>0</v>
      </c>
      <c r="B70" s="4" t="s">
        <v>98</v>
      </c>
      <c r="C70" s="6"/>
      <c r="D70" s="6"/>
    </row>
    <row r="71" spans="1:4" ht="23.25" thickBot="1" x14ac:dyDescent="0.3">
      <c r="A71" s="2" t="s">
        <v>0</v>
      </c>
      <c r="B71" s="2" t="s">
        <v>102</v>
      </c>
      <c r="C71" s="3">
        <f>ROUND(SUM(C66:C70),2)</f>
        <v>-1410260.65</v>
      </c>
      <c r="D71" s="3">
        <f>ROUND(SUM(D66:D70),2)</f>
        <v>-960000</v>
      </c>
    </row>
    <row r="72" spans="1:4" ht="26.25" thickBot="1" x14ac:dyDescent="0.3">
      <c r="A72" s="7" t="s">
        <v>0</v>
      </c>
      <c r="B72" s="7" t="s">
        <v>103</v>
      </c>
      <c r="C72" s="8">
        <f>ROUND(SUM(C64,C71),2)</f>
        <v>544119.47</v>
      </c>
      <c r="D72" s="8">
        <f>ROUND(SUM(D64,D71),2)</f>
        <v>-59700</v>
      </c>
    </row>
    <row r="73" spans="1:4" ht="15.75" thickBot="1" x14ac:dyDescent="0.3">
      <c r="A73" s="7" t="s">
        <v>0</v>
      </c>
      <c r="B73" s="7" t="s">
        <v>104</v>
      </c>
      <c r="C73" s="9"/>
      <c r="D73" s="9"/>
    </row>
    <row r="74" spans="1:4" ht="15.75" thickBot="1" x14ac:dyDescent="0.3">
      <c r="A74" s="7" t="s">
        <v>0</v>
      </c>
      <c r="B74" s="7" t="s">
        <v>105</v>
      </c>
      <c r="C74" s="9"/>
      <c r="D74" s="9"/>
    </row>
    <row r="75" spans="1:4" ht="15.75" thickBot="1" x14ac:dyDescent="0.3">
      <c r="A75" s="7" t="s">
        <v>0</v>
      </c>
      <c r="B75" s="7" t="s">
        <v>106</v>
      </c>
      <c r="C75" s="9"/>
      <c r="D75" s="9"/>
    </row>
    <row r="76" spans="1:4" ht="15.75" thickBot="1" x14ac:dyDescent="0.3">
      <c r="A76" s="7" t="s">
        <v>0</v>
      </c>
      <c r="B76" s="7" t="s">
        <v>107</v>
      </c>
      <c r="C76" s="9"/>
      <c r="D76" s="9"/>
    </row>
    <row r="77" spans="1:4" ht="26.25" thickBot="1" x14ac:dyDescent="0.3">
      <c r="A77" s="7" t="s">
        <v>0</v>
      </c>
      <c r="B77" s="7" t="s">
        <v>108</v>
      </c>
      <c r="C77" s="8">
        <f>ROUND(SUM(C57,C72,C73,C74,C75,C76),2)</f>
        <v>485181.55</v>
      </c>
      <c r="D77" s="8">
        <f>ROUND(SUM(D57,D72,D73,D74,D75,D76),2)</f>
        <v>-69692</v>
      </c>
    </row>
  </sheetData>
  <mergeCells count="4">
    <mergeCell ref="A1:D1"/>
    <mergeCell ref="A2:D2"/>
    <mergeCell ref="A3:D3"/>
    <mergeCell ref="A4:D4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5"/>
  <sheetViews>
    <sheetView workbookViewId="0">
      <selection activeCell="D10" sqref="D10"/>
    </sheetView>
  </sheetViews>
  <sheetFormatPr baseColWidth="10" defaultRowHeight="15" x14ac:dyDescent="0.25"/>
  <cols>
    <col min="1" max="1" width="34" customWidth="1"/>
  </cols>
  <sheetData>
    <row r="1" spans="1:2" ht="15.75" thickBot="1" x14ac:dyDescent="0.3">
      <c r="A1" s="22" t="s">
        <v>115</v>
      </c>
      <c r="B1" s="23"/>
    </row>
    <row r="2" spans="1:2" ht="15.75" thickBot="1" x14ac:dyDescent="0.3"/>
    <row r="3" spans="1:2" ht="43.5" customHeight="1" thickBot="1" x14ac:dyDescent="0.3">
      <c r="A3" s="10" t="s">
        <v>110</v>
      </c>
      <c r="B3" s="11">
        <v>20.93</v>
      </c>
    </row>
    <row r="4" spans="1:2" ht="43.5" customHeight="1" thickBot="1" x14ac:dyDescent="0.3">
      <c r="A4" s="10" t="s">
        <v>111</v>
      </c>
      <c r="B4" s="11">
        <v>3.77</v>
      </c>
    </row>
    <row r="5" spans="1:2" ht="26.25" customHeight="1" thickBot="1" x14ac:dyDescent="0.3">
      <c r="A5" s="12" t="s">
        <v>112</v>
      </c>
      <c r="B5" s="13">
        <v>17.73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PyG</vt:lpstr>
      <vt:lpstr>PMPP</vt:lpstr>
      <vt:lpstr>PMPP!Área_de_impresión</vt:lpstr>
      <vt:lpstr>PyG!Área_de_impresión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 Tarrero Martinez</dc:creator>
  <cp:lastModifiedBy>Irene Tarrero Martinez</cp:lastModifiedBy>
  <cp:lastPrinted>2021-07-05T10:38:01Z</cp:lastPrinted>
  <dcterms:created xsi:type="dcterms:W3CDTF">2021-04-07T11:45:41Z</dcterms:created>
  <dcterms:modified xsi:type="dcterms:W3CDTF">2022-02-07T15:47:42Z</dcterms:modified>
</cp:coreProperties>
</file>